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naos\control interno$\2025\Evaluacion y Seguimiento\Informes de Ley\Seguimiento_Metas_PDD\Seguimiento 1er Semestre 2025\Informe\Rev LAF\Ajustado\"/>
    </mc:Choice>
  </mc:AlternateContent>
  <xr:revisionPtr revIDLastSave="0" documentId="13_ncr:1_{E88ED536-124D-478B-826D-438973E71B09}" xr6:coauthVersionLast="47" xr6:coauthVersionMax="47" xr10:uidLastSave="{00000000-0000-0000-0000-000000000000}"/>
  <bookViews>
    <workbookView xWindow="-120" yWindow="-120" windowWidth="29040" windowHeight="15840" tabRatio="759" firstSheet="3" activeTab="8" xr2:uid="{00000000-000D-0000-FFFF-FFFF00000000}"/>
  </bookViews>
  <sheets>
    <sheet name="Resumen Ejecutivo" sheetId="1" r:id="rId1"/>
    <sheet name="Presupuesto" sheetId="10" r:id="rId2"/>
    <sheet name="PROYECTO 8154" sheetId="2" r:id="rId3"/>
    <sheet name="PROYECTO 8155" sheetId="3" r:id="rId4"/>
    <sheet name="PROYECTO 8159" sheetId="4" r:id="rId5"/>
    <sheet name="PROYECTO 8162" sheetId="5" r:id="rId6"/>
    <sheet name="PROYECTO 8165" sheetId="6" r:id="rId7"/>
    <sheet name="PROYECTO 8167" sheetId="7" r:id="rId8"/>
    <sheet name="PROYECTO 8168" sheetId="8" r:id="rId9"/>
    <sheet name="PROYECTO 8169" sheetId="9" r:id="rId10"/>
    <sheet name="Hoja2" sheetId="12" state="hidden" r:id="rId11"/>
    <sheet name="Hoja3" sheetId="13" state="hidden" r:id="rId12"/>
    <sheet name="Hoja1" sheetId="11" state="hidden" r:id="rId13"/>
  </sheets>
  <definedNames>
    <definedName name="_xlnm._FilterDatabase" localSheetId="1" hidden="1">Presupuesto!$A$2:$ABI$60</definedName>
    <definedName name="_xlnm._FilterDatabase" localSheetId="0" hidden="1">'Resumen Ejecutivo'!$A$4:$Z$4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14" roundtripDataChecksum="sJlMGo6l4qhPM3fQNCUlr5wO7y3/HFvTAnaSPaPxTCM="/>
    </ext>
  </extLst>
</workbook>
</file>

<file path=xl/calcChain.xml><?xml version="1.0" encoding="utf-8"?>
<calcChain xmlns="http://schemas.openxmlformats.org/spreadsheetml/2006/main">
  <c r="E28" i="2" l="1"/>
  <c r="D28" i="2"/>
  <c r="E25" i="2"/>
  <c r="D25" i="2"/>
  <c r="E22" i="2"/>
  <c r="D22" i="2"/>
  <c r="E19" i="2"/>
  <c r="D19" i="2"/>
  <c r="E16" i="2"/>
  <c r="D16" i="2"/>
  <c r="D13" i="2"/>
  <c r="E13" i="2"/>
  <c r="E10" i="2"/>
  <c r="D10" i="2"/>
  <c r="E7" i="2"/>
  <c r="D7" i="2"/>
  <c r="E4" i="2"/>
  <c r="D4" i="2"/>
  <c r="J27" i="10" l="1"/>
  <c r="O55" i="10" l="1"/>
  <c r="O31" i="10"/>
  <c r="O35" i="10"/>
  <c r="O16" i="10"/>
  <c r="O4" i="10"/>
  <c r="O8" i="10"/>
  <c r="D22" i="1"/>
  <c r="D21" i="1"/>
  <c r="L52" i="10"/>
  <c r="E12" i="1"/>
  <c r="E11" i="1"/>
  <c r="E10" i="1"/>
  <c r="E8" i="1"/>
  <c r="E7" i="1"/>
  <c r="E6" i="1"/>
  <c r="E5" i="1"/>
  <c r="H11" i="9"/>
  <c r="D11" i="9"/>
  <c r="H7" i="7"/>
  <c r="D34" i="3"/>
  <c r="D28" i="3"/>
  <c r="E25" i="3"/>
  <c r="D25" i="3"/>
  <c r="F7" i="5"/>
  <c r="H43" i="10"/>
  <c r="I43" i="10"/>
  <c r="J49" i="10"/>
  <c r="J50" i="10"/>
  <c r="J22" i="10"/>
  <c r="J23" i="10"/>
  <c r="J24" i="10"/>
  <c r="J15" i="10"/>
  <c r="J16" i="10"/>
  <c r="J17" i="10"/>
  <c r="J18" i="10"/>
  <c r="J19" i="10"/>
  <c r="J4" i="10"/>
  <c r="J5" i="10"/>
  <c r="J6" i="10"/>
  <c r="J7" i="10"/>
  <c r="J8" i="10"/>
  <c r="J9" i="10"/>
  <c r="G20" i="10"/>
  <c r="G15" i="10"/>
  <c r="G16" i="10"/>
  <c r="G17" i="10"/>
  <c r="G18" i="10"/>
  <c r="G19" i="10"/>
  <c r="G21" i="10"/>
  <c r="G22" i="10"/>
  <c r="G23" i="10"/>
  <c r="G24" i="10"/>
  <c r="G25" i="10"/>
  <c r="G30" i="10"/>
  <c r="G31" i="10"/>
  <c r="G32" i="10"/>
  <c r="G33" i="10"/>
  <c r="G34" i="10"/>
  <c r="G35" i="10"/>
  <c r="G36" i="10"/>
  <c r="G40" i="10"/>
  <c r="G41" i="10"/>
  <c r="G45" i="10"/>
  <c r="G49" i="10"/>
  <c r="G50" i="10"/>
  <c r="G58" i="10"/>
  <c r="G59" i="10"/>
  <c r="G60" i="10"/>
  <c r="G54" i="10"/>
  <c r="G55" i="10"/>
  <c r="J54" i="10"/>
  <c r="J55" i="10"/>
  <c r="N59" i="10"/>
  <c r="O59" i="10" s="1"/>
  <c r="N44" i="10"/>
  <c r="M45" i="10"/>
  <c r="M49" i="10"/>
  <c r="M40" i="10"/>
  <c r="M30" i="10"/>
  <c r="K38" i="10"/>
  <c r="M4" i="10"/>
  <c r="I38" i="10"/>
  <c r="J26" i="10"/>
  <c r="J51" i="10"/>
  <c r="J53" i="10"/>
  <c r="H47" i="10"/>
  <c r="J12" i="10"/>
  <c r="J14" i="10"/>
  <c r="J37" i="10"/>
  <c r="G39" i="10"/>
  <c r="E40" i="10"/>
  <c r="E41" i="10"/>
  <c r="F10" i="5" s="1"/>
  <c r="J30" i="10"/>
  <c r="J31" i="10"/>
  <c r="J32" i="10"/>
  <c r="J33" i="10"/>
  <c r="J34" i="10"/>
  <c r="J35" i="10"/>
  <c r="J25" i="10"/>
  <c r="J20" i="10"/>
  <c r="J21" i="10"/>
  <c r="E20" i="10"/>
  <c r="E15" i="10"/>
  <c r="E16" i="10"/>
  <c r="E17" i="10"/>
  <c r="E13" i="3" s="1"/>
  <c r="E18" i="10"/>
  <c r="E19" i="10"/>
  <c r="E21" i="10"/>
  <c r="E22" i="10"/>
  <c r="E28" i="3" s="1"/>
  <c r="E23" i="10"/>
  <c r="E24" i="10"/>
  <c r="E34" i="3" s="1"/>
  <c r="E25" i="10"/>
  <c r="J11" i="10"/>
  <c r="J10" i="10"/>
  <c r="E4" i="10"/>
  <c r="E5" i="10"/>
  <c r="E6" i="10"/>
  <c r="E7" i="10"/>
  <c r="E8" i="10"/>
  <c r="E9" i="10"/>
  <c r="E10" i="10"/>
  <c r="E11" i="10"/>
  <c r="J45" i="10"/>
  <c r="J46" i="10"/>
  <c r="J61" i="10"/>
  <c r="F8" i="9" s="1"/>
  <c r="J36" i="10"/>
  <c r="I28" i="10"/>
  <c r="N4" i="10"/>
  <c r="N5" i="10"/>
  <c r="O5" i="10" s="1"/>
  <c r="N6" i="10"/>
  <c r="O6" i="10" s="1"/>
  <c r="N7" i="10"/>
  <c r="O7" i="10" s="1"/>
  <c r="N8" i="10"/>
  <c r="N9" i="10"/>
  <c r="O9" i="10" s="1"/>
  <c r="N10" i="10"/>
  <c r="O10" i="10" s="1"/>
  <c r="N11" i="10"/>
  <c r="O11" i="10" s="1"/>
  <c r="N3" i="10"/>
  <c r="H13" i="10"/>
  <c r="I13" i="10"/>
  <c r="J13" i="10" s="1"/>
  <c r="J3" i="10"/>
  <c r="F56" i="10"/>
  <c r="G56" i="10" s="1"/>
  <c r="G10" i="10"/>
  <c r="G7" i="10"/>
  <c r="G8" i="10"/>
  <c r="G9" i="10"/>
  <c r="G11" i="10"/>
  <c r="G6" i="10"/>
  <c r="E57" i="10"/>
  <c r="F4" i="9" s="1"/>
  <c r="G57" i="10"/>
  <c r="J57" i="10"/>
  <c r="M58" i="10"/>
  <c r="N57" i="10"/>
  <c r="O57" i="10"/>
  <c r="E58" i="10"/>
  <c r="J58" i="10"/>
  <c r="N58" i="10"/>
  <c r="O58" i="10" s="1"/>
  <c r="E59" i="10"/>
  <c r="F11" i="9" s="1"/>
  <c r="J59" i="10"/>
  <c r="E60" i="10"/>
  <c r="F14" i="9" s="1"/>
  <c r="J60" i="10"/>
  <c r="N60" i="10"/>
  <c r="O60" i="10" s="1"/>
  <c r="J42" i="10"/>
  <c r="J40" i="10"/>
  <c r="J41" i="10"/>
  <c r="N30" i="10"/>
  <c r="O30" i="10" s="1"/>
  <c r="N31" i="10"/>
  <c r="N32" i="10"/>
  <c r="O32" i="10" s="1"/>
  <c r="N33" i="10"/>
  <c r="H16" i="4" s="1"/>
  <c r="N34" i="10"/>
  <c r="O34" i="10" s="1"/>
  <c r="N35" i="10"/>
  <c r="N36" i="10"/>
  <c r="N29" i="10"/>
  <c r="O29" i="10" s="1"/>
  <c r="N15" i="10"/>
  <c r="O15" i="10" s="1"/>
  <c r="N16" i="10"/>
  <c r="N17" i="10"/>
  <c r="O17" i="10" s="1"/>
  <c r="N18" i="10"/>
  <c r="O18" i="10" s="1"/>
  <c r="N19" i="10"/>
  <c r="O19" i="10" s="1"/>
  <c r="N20" i="10"/>
  <c r="O20" i="10" s="1"/>
  <c r="N21" i="10"/>
  <c r="O21" i="10" s="1"/>
  <c r="N22" i="10"/>
  <c r="O22" i="10" s="1"/>
  <c r="N23" i="10"/>
  <c r="O23" i="10" s="1"/>
  <c r="N24" i="10"/>
  <c r="H34" i="3" s="1"/>
  <c r="N25" i="10"/>
  <c r="N14" i="10"/>
  <c r="O14" i="10" s="1"/>
  <c r="E9" i="1"/>
  <c r="D25" i="4"/>
  <c r="H22" i="4"/>
  <c r="D22" i="4"/>
  <c r="H19" i="4"/>
  <c r="D19" i="4"/>
  <c r="D16" i="4"/>
  <c r="O36" i="10"/>
  <c r="E35" i="10"/>
  <c r="E22" i="4" s="1"/>
  <c r="E36" i="10"/>
  <c r="E25" i="4" s="1"/>
  <c r="E34" i="10"/>
  <c r="E19" i="4" s="1"/>
  <c r="E33" i="10"/>
  <c r="K13" i="10"/>
  <c r="C62" i="10"/>
  <c r="D62" i="10"/>
  <c r="E62" i="10" s="1"/>
  <c r="F62" i="10"/>
  <c r="G62" i="10" s="1"/>
  <c r="H62" i="10"/>
  <c r="I62" i="10"/>
  <c r="J62" i="10"/>
  <c r="N54" i="10"/>
  <c r="O54" i="10" s="1"/>
  <c r="N55" i="10"/>
  <c r="N53" i="10"/>
  <c r="J48" i="10"/>
  <c r="E10" i="8"/>
  <c r="D10" i="8"/>
  <c r="I56" i="10"/>
  <c r="G53" i="10"/>
  <c r="G48" i="10"/>
  <c r="E53" i="10"/>
  <c r="E4" i="8" s="1"/>
  <c r="E48" i="10"/>
  <c r="E4" i="7" s="1"/>
  <c r="E3" i="10"/>
  <c r="L56" i="10"/>
  <c r="K56" i="10"/>
  <c r="H56" i="10"/>
  <c r="H38" i="10"/>
  <c r="H52" i="10"/>
  <c r="D56" i="10"/>
  <c r="C56" i="10"/>
  <c r="C43" i="10"/>
  <c r="D37" i="3"/>
  <c r="H37" i="3"/>
  <c r="H31" i="3"/>
  <c r="D31" i="3"/>
  <c r="D4" i="7"/>
  <c r="D10" i="5"/>
  <c r="J39" i="10"/>
  <c r="F28" i="10"/>
  <c r="G3" i="10"/>
  <c r="G14" i="10"/>
  <c r="C28" i="10"/>
  <c r="H4" i="3"/>
  <c r="H7" i="3"/>
  <c r="D4" i="3"/>
  <c r="L43" i="10"/>
  <c r="D20" i="1" s="1"/>
  <c r="L38" i="10"/>
  <c r="F38" i="10"/>
  <c r="D38" i="10"/>
  <c r="C38" i="10"/>
  <c r="L28" i="10"/>
  <c r="H28" i="10"/>
  <c r="E31" i="3"/>
  <c r="E37" i="3"/>
  <c r="D28" i="10"/>
  <c r="L13" i="10"/>
  <c r="F13" i="10"/>
  <c r="D13" i="10"/>
  <c r="C13" i="10"/>
  <c r="K43" i="10"/>
  <c r="M43" i="10" s="1"/>
  <c r="J29" i="10"/>
  <c r="J44" i="10"/>
  <c r="G4" i="10"/>
  <c r="G5" i="10"/>
  <c r="G29" i="10"/>
  <c r="G44" i="10"/>
  <c r="E14" i="9"/>
  <c r="E7" i="8"/>
  <c r="E50" i="10"/>
  <c r="E49" i="10"/>
  <c r="E45" i="10"/>
  <c r="E7" i="6" s="1"/>
  <c r="E44" i="10"/>
  <c r="E4" i="6" s="1"/>
  <c r="E39" i="10"/>
  <c r="F4" i="5" s="1"/>
  <c r="E32" i="10"/>
  <c r="E13" i="4" s="1"/>
  <c r="E31" i="10"/>
  <c r="E30" i="10"/>
  <c r="E29" i="10"/>
  <c r="E4" i="4" s="1"/>
  <c r="E19" i="3"/>
  <c r="E16" i="3"/>
  <c r="E14" i="10"/>
  <c r="E4" i="3" s="1"/>
  <c r="N45" i="10"/>
  <c r="O45" i="10" s="1"/>
  <c r="N48" i="10"/>
  <c r="H4" i="7" s="1"/>
  <c r="N49" i="10"/>
  <c r="N50" i="10"/>
  <c r="O50" i="10" s="1"/>
  <c r="H8" i="9"/>
  <c r="N39" i="10"/>
  <c r="N40" i="10"/>
  <c r="O40" i="10" s="1"/>
  <c r="N41" i="10"/>
  <c r="O41" i="10" s="1"/>
  <c r="L62" i="10"/>
  <c r="D19" i="1" s="1"/>
  <c r="E19" i="1" s="1"/>
  <c r="L47" i="10"/>
  <c r="F43" i="10"/>
  <c r="F47" i="10"/>
  <c r="D4" i="6"/>
  <c r="C47" i="10"/>
  <c r="C52" i="10"/>
  <c r="D43" i="10"/>
  <c r="D47" i="10"/>
  <c r="K62" i="10"/>
  <c r="C19" i="1" s="1"/>
  <c r="I52" i="10"/>
  <c r="J52" i="10" s="1"/>
  <c r="F52" i="10"/>
  <c r="D52" i="10"/>
  <c r="I47" i="10"/>
  <c r="E10" i="3"/>
  <c r="D14" i="9"/>
  <c r="D8" i="9"/>
  <c r="D4" i="9"/>
  <c r="D7" i="8"/>
  <c r="D4" i="8"/>
  <c r="D10" i="7"/>
  <c r="D7" i="7"/>
  <c r="D7" i="6"/>
  <c r="D7" i="5"/>
  <c r="D4" i="5"/>
  <c r="D13" i="4"/>
  <c r="D10" i="4"/>
  <c r="D7" i="4"/>
  <c r="D4" i="4"/>
  <c r="D19" i="3"/>
  <c r="D16" i="3"/>
  <c r="D13" i="3"/>
  <c r="D10" i="3"/>
  <c r="D7" i="3"/>
  <c r="D13" i="1"/>
  <c r="C13" i="1"/>
  <c r="H16" i="3" l="1"/>
  <c r="G13" i="10"/>
  <c r="H25" i="3"/>
  <c r="F4" i="6"/>
  <c r="F7" i="6"/>
  <c r="E11" i="9"/>
  <c r="O24" i="10"/>
  <c r="O33" i="10"/>
  <c r="H28" i="3"/>
  <c r="N56" i="10"/>
  <c r="E16" i="4"/>
  <c r="D23" i="1"/>
  <c r="E52" i="10"/>
  <c r="C20" i="1"/>
  <c r="E20" i="1" s="1"/>
  <c r="H25" i="4"/>
  <c r="O25" i="10"/>
  <c r="E8" i="9"/>
  <c r="G52" i="10"/>
  <c r="H10" i="5"/>
  <c r="E7" i="5"/>
  <c r="E7" i="7"/>
  <c r="E10" i="7"/>
  <c r="N13" i="10"/>
  <c r="O13" i="10" s="1"/>
  <c r="O3" i="10"/>
  <c r="E10" i="5"/>
  <c r="M56" i="10"/>
  <c r="O56" i="10"/>
  <c r="J56" i="10"/>
  <c r="H11" i="1" s="1"/>
  <c r="H4" i="8"/>
  <c r="O53" i="10"/>
  <c r="H10" i="8"/>
  <c r="E56" i="10"/>
  <c r="F11" i="1" s="1"/>
  <c r="H4" i="9"/>
  <c r="N62" i="10"/>
  <c r="O62" i="10" s="1"/>
  <c r="N38" i="10"/>
  <c r="E10" i="4"/>
  <c r="K28" i="10"/>
  <c r="C21" i="1" s="1"/>
  <c r="E21" i="1" s="1"/>
  <c r="N28" i="10"/>
  <c r="O28" i="10" s="1"/>
  <c r="E4" i="5"/>
  <c r="E47" i="10"/>
  <c r="F9" i="1" s="1"/>
  <c r="E7" i="3"/>
  <c r="E7" i="4"/>
  <c r="H12" i="1"/>
  <c r="M38" i="10"/>
  <c r="F12" i="1"/>
  <c r="H19" i="3"/>
  <c r="O39" i="10"/>
  <c r="N43" i="10"/>
  <c r="N47" i="10"/>
  <c r="O47" i="10" s="1"/>
  <c r="H4" i="6"/>
  <c r="K47" i="10"/>
  <c r="C22" i="1" s="1"/>
  <c r="E22" i="1" s="1"/>
  <c r="O49" i="10"/>
  <c r="N52" i="10"/>
  <c r="O52" i="10" s="1"/>
  <c r="E4" i="9"/>
  <c r="H10" i="3"/>
  <c r="H14" i="9"/>
  <c r="H7" i="5"/>
  <c r="H10" i="7"/>
  <c r="E43" i="10"/>
  <c r="H13" i="3"/>
  <c r="J28" i="10"/>
  <c r="H6" i="1" s="1"/>
  <c r="H7" i="4"/>
  <c r="J38" i="10"/>
  <c r="H7" i="1" s="1"/>
  <c r="H13" i="4"/>
  <c r="H7" i="6"/>
  <c r="G38" i="10"/>
  <c r="G7" i="1" s="1"/>
  <c r="G10" i="1"/>
  <c r="O48" i="10"/>
  <c r="J47" i="10"/>
  <c r="H9" i="1" s="1"/>
  <c r="H4" i="5"/>
  <c r="H4" i="4"/>
  <c r="H10" i="4"/>
  <c r="H7" i="8"/>
  <c r="H5" i="1"/>
  <c r="E28" i="10"/>
  <c r="F6" i="1" s="1"/>
  <c r="K52" i="10"/>
  <c r="M52" i="10" s="1"/>
  <c r="G47" i="10"/>
  <c r="G9" i="1" s="1"/>
  <c r="G28" i="10"/>
  <c r="G6" i="1" s="1"/>
  <c r="G43" i="10"/>
  <c r="G8" i="1" s="1"/>
  <c r="H10" i="1"/>
  <c r="G12" i="1"/>
  <c r="E13" i="1"/>
  <c r="E13" i="10"/>
  <c r="F5" i="1" s="1"/>
  <c r="E38" i="10"/>
  <c r="J43" i="10"/>
  <c r="H8" i="1" s="1"/>
  <c r="O44" i="10"/>
  <c r="F10" i="1"/>
  <c r="G11" i="1"/>
  <c r="M62" i="10"/>
  <c r="G5" i="1"/>
  <c r="C23" i="1" l="1"/>
  <c r="O38" i="10"/>
  <c r="F8" i="1"/>
  <c r="F7" i="1"/>
  <c r="O43" i="10"/>
  <c r="I11" i="1"/>
  <c r="I7" i="1"/>
  <c r="I8" i="1"/>
  <c r="M28" i="10"/>
  <c r="I6" i="1" s="1"/>
  <c r="M47" i="10"/>
  <c r="I9" i="1" s="1"/>
  <c r="I10" i="1"/>
  <c r="M13" i="10"/>
  <c r="I5" i="1" s="1"/>
  <c r="H13" i="1"/>
  <c r="G13" i="1"/>
  <c r="I12" i="1"/>
  <c r="F13" i="1" l="1"/>
  <c r="I13" i="1"/>
</calcChain>
</file>

<file path=xl/sharedStrings.xml><?xml version="1.0" encoding="utf-8"?>
<sst xmlns="http://schemas.openxmlformats.org/spreadsheetml/2006/main" count="1075" uniqueCount="453">
  <si>
    <t>RESUMEN EJECUTIVO SEGUIMIENTO AL CUMPLIMIENTO DE METAS A CARGO DEL IDRD EN EL PLAN DISTRITAL DE DESARROLLO
PERIODO EVALUADO: 1 de enero de 2025 a 30 de junio de 2025</t>
  </si>
  <si>
    <t>PROYECTO DE INVERSIÓN</t>
  </si>
  <si>
    <t>METAS A EJECUTAR</t>
  </si>
  <si>
    <t>AVANCE CONSOLIDADO POR PROYECTO SEGÚN METAS PROGRAMADAS</t>
  </si>
  <si>
    <t>RIESGOS IDENTIFICADOS QUE PUEDEN AFECTAR A FUTURO, EL CUMPLIMIENTO DE LAS METAS</t>
  </si>
  <si>
    <t>RECOMENDACIONES OCI</t>
  </si>
  <si>
    <t>Para el Proyecto de Inversión</t>
  </si>
  <si>
    <t>En el periodo evaluado</t>
  </si>
  <si>
    <t>Cumplimiento Meta Física a 
30-junio-2025</t>
  </si>
  <si>
    <t>Presupuestal Compromisos</t>
  </si>
  <si>
    <t>Presupuestal Giros</t>
  </si>
  <si>
    <t>Giros Reservas presupuestales constituidas en la vigencia 2024, pagadas en 2025 (PDD Bogotá Camina Segura)</t>
  </si>
  <si>
    <t>Pago Pasivos 
Exigibles (Asociado al Area)</t>
  </si>
  <si>
    <t xml:space="preserve"> • Posibilidad afectación reputacional por no generar valor público en cumplimiento de la misionalidad de la entidad por baja ejecución de las metas formuladas en los proyectos de inversión de cada vigencia.</t>
  </si>
  <si>
    <t xml:space="preserve">
Se sugiere mantener un control constante sobre la ejecución física y presupuestal del PDD, garantizando que se cumplan los compromisos establecidos para cada periodo, con el objetivo de reducir la formación de reservas presupuestales.
Dado que se ha alcanzado la meta según lo programado, se recomienda continuar con los controles y la gestión operativa para asegurar su completa realización.
Es importante seguir aplicando de manera oportuna las estrategias para gestionar los riesgos identificados en el proyecto, tal como se detalla en la ficha MGA, fortaleciendo los controles y definiendo acciones de mejora adecuadas para prevenir que la materialización de estos riesgos afecte el logro de la meta establecida.
Se recomienda justificar adecuadamente la adquisición de bienes y servicios de los proyectos, en cumplimiento de los principios contractuales, para evitar las discrepancias que se han presentado.
Es fundamental reforzar los controles administrativos y operativos para garantizar una mayor eficiencia en la ejecución de los giros de los compromisos y las reservas, evitando así la formación de reservas y pasivos para el siguiente periodo, lo que podría impactar negativamente en el cumplimiento de las metas programadas.</t>
  </si>
  <si>
    <t>• Posibilidad de afectación económica y reputacional por la no cancelación de reservas dentro de la vigencia fiscal, constituyendo pasivos exigibles, lo que puede ocasionar recortes presupuestales que a futuro afectaría la meta física e impediría que dichos recursos sean destinados en actividades que garanticen el cumplimiento de las metas propuestas y objetivo del proceso.</t>
  </si>
  <si>
    <t xml:space="preserve">• Posibilidad afectación reputacional por no generar valor público en cumplimiento de la misionalidad de la entidad por baja ejecución de las metas formuladas en los proyectos de inversión de cada vigencia debido a la falta de  seguimiento al cumplimiento de las actividades que conforman las metas </t>
  </si>
  <si>
    <t xml:space="preserve">
- Se recomienda continuar con el permanente control a la ejecución física y presupuestal programada en el PDD, asegurando el cumplimiento de los compromisos proyectados para cada vigencia, minimizando la constitución de reservas presupuestales.
- Dado a que no se reportó el avance de la meta según la magnitud programada, se sugiere ejecutar los controles y la gestión operativa para asegurar su plena ejecución, teniendo en cuenta lo proyectado en el Reporte Componente de inversión por entidad - alcaldía local.
- Seguir implementando de manera oportuna el tratamiento de los riesgos identificados en el proyecto, que son consignados en la ficha MGA, reforzando los controles y definiendo las acciones de mejora adecuadas, para prevenir que su materialización afecte el logro de la meta establecida.
- Se recomienda sustentar en debida forma la adquisición de bienes y servicios de los proyectos en cumplimiento a los principios contractuales con el fin permitir la validación con el PAA.
- Reforzar los controles administrados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t>
  </si>
  <si>
    <t>• Posibilidad afectación reputacional por no generar valor público en cumplimiento de la misionalidad de la entidad por baja ejecución de las metas formuladas en los proyectos de inversión de cada vigencia.
•Posibilidad de afectación reputacional por la constitución de reservas presupuestales y pasivos exigibles que afectan al presupuesto de inversión de la siguiente vigencia</t>
  </si>
  <si>
    <t>• Continuar con el tratamiento oportuno a los riesgos identificados en el proyecto, registrados en la ficha MGA, fortaleciendo los controles y estableciendo acciones de mejora oportunas, con el fin de evitar que su materialización impida el cumplimiento de la meta propuesta.
• Reforzar los controles administrados y operativos de tal forma que pueda garantizarse una mayor ejecución en los giros, toda vez que de esta forma se evitan la constitución de reservas para la siguiente vigencia lo que podría afectar el cumplimiento de las metas programadas.
• Aumentar los esfuerzos administrativos de tal manera que permita aumentar la ejecución de giros de las reservas asociadas a los proyectos de inversión del PDD anterior y del actual, los cuales registran valores cercanos al 20%, esto con el fin de evitar la constitución de pasivos exigibles.</t>
  </si>
  <si>
    <t>No se han identificado riesgos conforme al mapa de riesgos del IDRD</t>
  </si>
  <si>
    <t xml:space="preserve">
• Se recomienda realizar un permanente control a la ejecución física y presupuestal programada en el PDD, de manera que se asegure el cumplimiento de los compromisos proyectados en el año, y con ello se minimice la constitución de reservas presupuestales para la siguientes vigencias.
• Teniendo en cuenta que la meta cumplió en magnitud, se recomienda continuar con los controles y la gestión operativa para la ejecución de la misma.
• Llevar a cabo el seguimiento a los riesgos identificados en el proyecto, registrados en la ficha MGA, fortaleciendo los controles y estableciendo acciones de mejora oportunas, con el fin de evitar que su materialización impida el cumplimiento de la meta propuesta.
• En vista del cumplimiento de la meta en magnitud, y del avance presupuestal para el cuatrienio, se recomienda al área dar continuidad a la metodología y los controles financieros, operativos y administrativos que permitan dar cumplimiento de los proyectos.</t>
  </si>
  <si>
    <t>• En vista del cumplimiento de la meta en magnitud, y del avance presupuestal para el cuatrienio, se recomienda al área dar continuidad a la metodología y los controles financieros, operativos y administrativos que permitan dar cumplimiento de los proyectos.
• Continuar con el tratamiento oportuno a los riesgos identificados en el proyecto, registrados en la ficha MGA, fortaleciendo los controles y estableciendo acciones de mejora oportunas, con el fin de evitar que su materialización impida el cumplimiento de la meta propuesta.
• Se recomienda continuar con el seguimiento, aplicación y verificación de los controles asociados a los riesgos consignados en la matriz MGA, procurando evitar la materialización de los riesgos que puedan afectar la ejecución de los proyectos asociados a la meta.
• Reforzar los controles administrados y operativos de tal forma que pueda garantizarse una mayor ejecución en los giros, toda vez que de esta forma se evitan la constitución de reservas para la siguiente vigencia lo que podría afectar el cumplimiento de las metas programadas.</t>
  </si>
  <si>
    <t>N/A</t>
  </si>
  <si>
    <t xml:space="preserve">
- Se recomienda continuar con el permanente control a la ejecución física y presupuestal programada en el PDD, asegurando el cumplimiento de los compromisos proyectados para cada vigencia, minimizando la constitución de reservas presupuestales.
- Dado el cumplimiento la meta según la magnitud programada, se sugiere continuar con los controles y la gestión operativa para asegurar su plena ejecución.
- Incluir en el mapa de riesgos de gestión del proceso los riesgos identificados en el proyecto, que son consignados en la ficha MGA, reforzando los controles y definiendo las acciones de mejora adecuadas, para prevenir que su materialización afecte el logro de la meta establecida.
Incluir en el informe de gestión una nota aclaratoria que permita establecer que si bien la meta está programada para el segundo semestre de 2025, los giros efectuados corresponden a pagos de contratación de servicios personales para la planeación y programación de la meta, con base en la información suministrada por la OAL.
Al respecto el área, confirmo que está recomendación será adoptada para el próximo informe de gestión que se genere.</t>
  </si>
  <si>
    <t>• Posibilidad de afectación económica y reputacional en el cumplimiento oportuno de las metas del proyecto y/o mayores costos en la ejecución de los estudios, diseños y obra por Retrasos en la ejecución de los proyectos de la Subdirección Técnica de Construcciones mayor al 25%</t>
  </si>
  <si>
    <t>• Se recomienda fortalecer la gestión presupuestal de los proyectos del PDD Bogotá Camina Segura, de manera que el compromiso y giro de recursos avance en proporción al cronograma físico y financiero, garantizando un equilibrio entre la ejecución de metas y el uso eficiente de los recursos.
• Resulta pertinente implementar un plan de seguimiento periódico al estado de las reservas constituidas, especialmente aquellas asociadas al PDD Un nuevo contrato social y ambiental para el siglo XXI, con el fin de asegurar su oportuna utilización y minimizar el riesgo de subejecución.
• Se sugiere establecer estrategias de planeación y control financiero que permitan reducir la necesidad de constitución de nuevas reservas en los proyectos de inversión del PDD Bogotá Camina Segura, asegurando que los recursos se ejecuten de manera efectiva dentro de la vigencia fiscal correspondiente.</t>
  </si>
  <si>
    <t>TOTAL</t>
  </si>
  <si>
    <t xml:space="preserve">Consolidado de Pasivos Exigibles por Área   </t>
  </si>
  <si>
    <t xml:space="preserve">Área </t>
  </si>
  <si>
    <t>SALDO A 31 DE DICIEMBRE DE 2024</t>
  </si>
  <si>
    <t xml:space="preserve">Valor pasivo </t>
  </si>
  <si>
    <t>Giros efectuados</t>
  </si>
  <si>
    <t>STC</t>
  </si>
  <si>
    <t>STP</t>
  </si>
  <si>
    <t>STRD</t>
  </si>
  <si>
    <t>SAF</t>
  </si>
  <si>
    <t>Total general</t>
  </si>
  <si>
    <t>Fuente: SAF - Presupuesto</t>
  </si>
  <si>
    <t>PROYECTO</t>
  </si>
  <si>
    <t>META</t>
  </si>
  <si>
    <t>VIGENCIA 2025</t>
  </si>
  <si>
    <t>RESERVAS 2024 A PAGAR EN 2025</t>
  </si>
  <si>
    <t xml:space="preserve">PASIVOS EXIGIBLES </t>
  </si>
  <si>
    <t>APROPIACIÓN</t>
  </si>
  <si>
    <t>COMPROMISOS</t>
  </si>
  <si>
    <t>%</t>
  </si>
  <si>
    <t>GIROS</t>
  </si>
  <si>
    <t xml:space="preserve"> DEFINITIVAS</t>
  </si>
  <si>
    <t xml:space="preserve">CONSTITUÍDAS </t>
  </si>
  <si>
    <t>GIROS A 30 DE JUNIO DE 2025</t>
  </si>
  <si>
    <t xml:space="preserve">% </t>
  </si>
  <si>
    <t>VALOR</t>
  </si>
  <si>
    <t>Proy.</t>
  </si>
  <si>
    <t>PASIVOS A CARGO DE STRD</t>
  </si>
  <si>
    <t>PI 7850</t>
  </si>
  <si>
    <t>0,26%</t>
  </si>
  <si>
    <t>PI 7851</t>
  </si>
  <si>
    <t>PI 7854</t>
  </si>
  <si>
    <t>PASIVOS A CARGO DE STP</t>
  </si>
  <si>
    <t>PI 7853</t>
  </si>
  <si>
    <t>PASIVOS A CARGO DE SAF</t>
  </si>
  <si>
    <t>PI 7857</t>
  </si>
  <si>
    <t>PI 7855</t>
  </si>
  <si>
    <t>PASIVOS A CARGO STC</t>
  </si>
  <si>
    <t>PI 7856</t>
  </si>
  <si>
    <t>TOTAL 8169</t>
  </si>
  <si>
    <t>PROYECTO: 8154 Implementación de los programas de BOGOTÁ DEPORTIVA desde la iniciación hasta el rendimiento en Bogotá D.C</t>
  </si>
  <si>
    <t>META 1</t>
  </si>
  <si>
    <t>AVANCE</t>
  </si>
  <si>
    <t>CRITERIOS DE EVALUACIÓN Y SEGUIMIENTO</t>
  </si>
  <si>
    <t>CONCEPTO</t>
  </si>
  <si>
    <t>RIESGOS</t>
  </si>
  <si>
    <t>OBSERVACIONES OCI</t>
  </si>
  <si>
    <t>FÍSICA</t>
  </si>
  <si>
    <t>INVERSIÓN DEL PRESUPUESTO</t>
  </si>
  <si>
    <t>TIEMPO</t>
  </si>
  <si>
    <t>CONTINGENCIA</t>
  </si>
  <si>
    <r>
      <t>Cuatrienio</t>
    </r>
    <r>
      <rPr>
        <sz val="9"/>
        <color rgb="FF000000"/>
        <rFont val="Arial"/>
      </rPr>
      <t>: Beneficiar 42100 Persona(s) en las Escuelas Deportivas</t>
    </r>
    <r>
      <rPr>
        <b/>
        <sz val="9"/>
        <color rgb="FF000000"/>
        <rFont val="Arial"/>
      </rPr>
      <t xml:space="preserve">
Meta 2025: </t>
    </r>
    <r>
      <rPr>
        <sz val="9"/>
        <color rgb="FF000000"/>
        <rFont val="Arial"/>
      </rPr>
      <t>14,000</t>
    </r>
    <r>
      <rPr>
        <b/>
        <sz val="9"/>
        <color rgb="FF000000"/>
        <rFont val="Arial"/>
      </rPr>
      <t xml:space="preserve">
Fuente:</t>
    </r>
    <r>
      <rPr>
        <sz val="9"/>
        <color rgb="FF000000"/>
        <rFont val="Arial"/>
      </rPr>
      <t xml:space="preserve"> Reporte Componente de inversión por entidad - alcaldía local, con corte a 30 de junio de 2025</t>
    </r>
  </si>
  <si>
    <r>
      <t>Avance Cuatrienio:</t>
    </r>
    <r>
      <rPr>
        <sz val="9"/>
        <color rgb="FF000000"/>
        <rFont val="Arial"/>
      </rPr>
      <t xml:space="preserve">
21.304 (50,60%)</t>
    </r>
    <r>
      <rPr>
        <b/>
        <sz val="9"/>
        <color rgb="FF000000"/>
        <rFont val="Arial"/>
      </rPr>
      <t xml:space="preserve">
Avance vigencia 2025:</t>
    </r>
    <r>
      <rPr>
        <sz val="9"/>
        <color rgb="FF000000"/>
        <rFont val="Arial"/>
      </rPr>
      <t xml:space="preserve">
14,000 (49,69%)</t>
    </r>
    <r>
      <rPr>
        <b/>
        <sz val="9"/>
        <color rgb="FF000000"/>
        <rFont val="Arial"/>
      </rPr>
      <t xml:space="preserve">
Fuente:</t>
    </r>
    <r>
      <rPr>
        <sz val="9"/>
        <color rgb="FF000000"/>
        <rFont val="Arial"/>
      </rPr>
      <t xml:space="preserve">  Reporte Componente de inversión por entidad - alcaldía local, con corte a 30 de junio de 2025</t>
    </r>
  </si>
  <si>
    <r>
      <t>Con base en la información suministrada por la Subdirección Técnica de Recreación y Deportes - STRD a junio se logró el cumplimiento de la meta programada en un 101% beneficiando a 6.957 personas en las escuelas deportivas con el desarrollo de 16.643 sesiones deportivas en los diferentes programas:
Deporte de 0 a 100 – Escuelas de menores. Brindó espacios comunitarios, inclusivos en las localidades de Bogotá con el objetivo de promover la participación social y el aprendizaje a
través de la enseñanza de un deporte. Así mismo busca fortalecer la base deportiva de la ciudad, descentralizando la oferta de formación y garantizando que esté disponible en
diferentes localidades.
Deportes Ofertados (34): Acuatlon, Arquería, Atletismo, Badminton, Balónmano, Boccia, Bolos, Boxeo, Canotaje, Ciclismo, Clavados, Futbol Sala, Deportes de Playa, Escalada,
Esgrima, Gimnasia Artística, Gimnasia Rítmica, Gimnasia trampolín, Judo, Karate Do, Levantamiento de pesas, Lucha, Natación carreras, Para Tenis de mesa, Para Bádminton,
Para natación, Para atletismo, Patinaje Artístico, Skateboarding, Taekwondo, Tenis de mesa, Tiro deportivo, Waterpolo.
Localidades (19): Engativá, Barrios Unidos, Ciudad Bolívar, Puente Aranda, Mártires, Tunjuelito, Fontibón, Rafael Uribe Uribe, Usaquén, Teusaquillo, San Cristóbal, Suba, Kennedy,
Bosa, Santa fe, Usme, Antonio Nariño, Chapinero, La Candelaria.
Como parte del proceso de formación deportiva integral, se participaron en festivales deportivos enmarcados dentro del calendario distrital de las ligas deportivas de la ciudad en deportes como atletismo, levantamiento de pesas y tiro con arco, así como en festivales de intercambio interno en waterpolo, Skateboarding, esgrima, boxeo, karate do, entre otros.
DEPORTE DE 0 A 100 NATACION: En el componente de escuelas deportivas de natación se promueve el deporte, la vida saludable y la integración social a través de experiencias acuáticas divertidas y educativas. Las cuales se desarrollan bajo un lineamiento pedagógico y progresivo, teniendo en cuenta los rangos etarios y objetivos del programa.
Los procesos están liderados por entrenadores con conocimiento de los procesos pedagógicos requeridos por el programa, haciendo presencia en tres centros felicidad, complejo acuático y
piscinas satélites un total de 8 localidades con un talento humano de 68 entrenadores beneficiando 1.339 niños, niñas, adolescentes, adultos y adultos mayores con proceso durante
el primer semestre del año.
DEPORTE DE 0 A 100 MAYORES: Desde el componente de atención en escuelas deportivas de mayores actualmente están desarrollando 5 disciplinas deportivas relacionadas a continuación
• Futbol Sala, Atletismo Running, Boxeo, Taekwondo, Tenis de campo Dichas disciplinas deportivas atendidas con entrenadores especializados lograron llegar a 18
localidades de la ciudad, Usme, Rafael Uribe, Tunjuelito, San Cristóbal, Antonio Nariño, Puente Aranda, Kennedy, Los Mártires, Santa Fe, Ciudad Bolívar, Bosa, Fontibón, Teusaquillo,
Barrios Unidos, Engativá, Suba, Usaquén y candelaria beneficiando adultos y adultos mayores con proceso durante el primer semestre del año con un total de 202 puntos de atención</t>
    </r>
    <r>
      <rPr>
        <b/>
        <sz val="9"/>
        <color rgb="FF000000"/>
        <rFont val="Arial"/>
      </rPr>
      <t xml:space="preserve">
Fuente de Criterio:</t>
    </r>
    <r>
      <rPr>
        <sz val="9"/>
        <color rgb="FF000000"/>
        <rFont val="Arial"/>
      </rPr>
      <t xml:space="preserve"> Informe de Gestión enero - junio 2025 - Instituto Distrital de Recreación y Deporte IDRD.</t>
    </r>
  </si>
  <si>
    <r>
      <rPr>
        <b/>
        <sz val="9"/>
        <color rgb="FF000000"/>
        <rFont val="Arial"/>
      </rPr>
      <t>• Se asignaron recursos por:</t>
    </r>
    <r>
      <rPr>
        <sz val="9"/>
        <color rgb="FF000000"/>
        <rFont val="Arial"/>
      </rPr>
      <t xml:space="preserve"> $9.723.721.930 y se comprometió: $7.603.033.832 (78,19%).
</t>
    </r>
    <r>
      <rPr>
        <b/>
        <sz val="9"/>
        <color rgb="FF000000"/>
        <rFont val="Arial"/>
      </rPr>
      <t xml:space="preserve">
• Giros en la vigencia por:
</t>
    </r>
    <r>
      <rPr>
        <sz val="9"/>
        <color rgb="FF000000"/>
        <rFont val="Arial"/>
      </rPr>
      <t xml:space="preserve">$1.050.271.604 (13,81%)
</t>
    </r>
    <r>
      <rPr>
        <b/>
        <sz val="9"/>
        <color rgb="FF000000"/>
        <rFont val="Arial"/>
      </rPr>
      <t xml:space="preserve">
• Reservas constituidas 2024, Ejecución 2025:
</t>
    </r>
    <r>
      <rPr>
        <sz val="9"/>
        <color rgb="FF000000"/>
        <rFont val="Arial"/>
      </rPr>
      <t>$1.435.173.192, giros $1.085.484.060
(75,63%)</t>
    </r>
  </si>
  <si>
    <r>
      <t xml:space="preserve">En el cuatrienio (2024 - 2027) el avance de recursos fue el siguiente:
Programado: </t>
    </r>
    <r>
      <rPr>
        <sz val="9"/>
        <color rgb="FF000000"/>
        <rFont val="Arial"/>
      </rPr>
      <t>$ 26.707.745.903</t>
    </r>
    <r>
      <rPr>
        <b/>
        <sz val="9"/>
        <color rgb="FF000000"/>
        <rFont val="Arial"/>
      </rPr>
      <t xml:space="preserve">
Ejecutado:</t>
    </r>
    <r>
      <rPr>
        <sz val="9"/>
        <color rgb="FF000000"/>
        <rFont val="Arial"/>
      </rPr>
      <t xml:space="preserve"> $ 9.673.801.455</t>
    </r>
    <r>
      <rPr>
        <b/>
        <sz val="9"/>
        <color rgb="FF000000"/>
        <rFont val="Arial"/>
      </rPr>
      <t xml:space="preserve">
Avance:</t>
    </r>
    <r>
      <rPr>
        <sz val="9"/>
        <color rgb="FF000000"/>
        <rFont val="Arial"/>
      </rPr>
      <t xml:space="preserve"> 36,22%</t>
    </r>
    <r>
      <rPr>
        <b/>
        <sz val="9"/>
        <color rgb="FF000000"/>
        <rFont val="Arial"/>
      </rPr>
      <t xml:space="preserve">
Fuente:</t>
    </r>
    <r>
      <rPr>
        <sz val="9"/>
        <color rgb="FF000000"/>
        <rFont val="Arial"/>
      </rPr>
      <t xml:space="preserve"> Reporte Componente de inversión por entidad - alcaldía local, con corte a 30 de junio de 2025</t>
    </r>
  </si>
  <si>
    <t xml:space="preserve"> $         2.120.688.098</t>
  </si>
  <si>
    <r>
      <t>La ficha MGA tiene registrados 3 riesgos de los cuales:</t>
    </r>
    <r>
      <rPr>
        <sz val="9"/>
        <color rgb="FF000000"/>
        <rFont val="Arial"/>
      </rPr>
      <t xml:space="preserve">
Dos (2) son de origen operacional y uno (1) de origen de mercado.
De los riesgos descritos, solo uno (1) se observa que esta incluido en el mapa de riegos de gestión del proceso, riesgo 1 MGA con el riesgo 2 del mapa; se relacionan con las metas de los proyectos de inversión por la baja ejecución de las metas formuladas en cada vigencia.</t>
    </r>
  </si>
  <si>
    <t>META 2</t>
  </si>
  <si>
    <t>OBSERVACIONES</t>
  </si>
  <si>
    <t>RECOMENDACIONES</t>
  </si>
  <si>
    <r>
      <t>Cuatrienio:</t>
    </r>
    <r>
      <rPr>
        <sz val="9"/>
        <color rgb="FF000000"/>
        <rFont val="Arial"/>
        <family val="2"/>
      </rPr>
      <t xml:space="preserve"> Realizar 8 Evento(s) deportivos del Sector Educativo</t>
    </r>
    <r>
      <rPr>
        <b/>
        <sz val="9"/>
        <color rgb="FF000000"/>
        <rFont val="Arial"/>
        <family val="2"/>
      </rPr>
      <t xml:space="preserve">
Meta 2025</t>
    </r>
    <r>
      <rPr>
        <sz val="9"/>
        <color rgb="FF000000"/>
        <rFont val="Arial"/>
        <family val="2"/>
      </rPr>
      <t>: 3</t>
    </r>
    <r>
      <rPr>
        <b/>
        <sz val="9"/>
        <color rgb="FF000000"/>
        <rFont val="Arial"/>
        <family val="2"/>
      </rPr>
      <t xml:space="preserve">
Fuente: </t>
    </r>
    <r>
      <rPr>
        <sz val="9"/>
        <color rgb="FF000000"/>
        <rFont val="Arial"/>
        <family val="2"/>
      </rPr>
      <t>Reporte Componente de inversión por entidad - alcaldía local, con corte a 30 de junio de 2025</t>
    </r>
  </si>
  <si>
    <r>
      <rPr>
        <b/>
        <sz val="9"/>
        <color rgb="FF000000"/>
        <rFont val="Arial"/>
      </rPr>
      <t>Avance Cuatrienio
2</t>
    </r>
    <r>
      <rPr>
        <sz val="9"/>
        <color rgb="FF000000"/>
        <rFont val="Arial"/>
      </rPr>
      <t xml:space="preserve"> (25%)
</t>
    </r>
    <r>
      <rPr>
        <b/>
        <sz val="9"/>
        <color rgb="FF000000"/>
        <rFont val="Arial"/>
      </rPr>
      <t xml:space="preserve">
Avance vigencia 2025:
1</t>
    </r>
    <r>
      <rPr>
        <sz val="9"/>
        <color rgb="FF000000"/>
        <rFont val="Arial"/>
      </rPr>
      <t xml:space="preserve"> (33%)
</t>
    </r>
    <r>
      <rPr>
        <b/>
        <sz val="9"/>
        <color rgb="FF000000"/>
        <rFont val="Arial"/>
      </rPr>
      <t xml:space="preserve">
Fuente: </t>
    </r>
    <r>
      <rPr>
        <sz val="9"/>
        <color rgb="FF000000"/>
        <rFont val="Arial"/>
      </rPr>
      <t>Reporte Componente de inversión por entidad - alcaldía local, con corte a 30 de junio de 2025</t>
    </r>
  </si>
  <si>
    <r>
      <t>Durante el segundo trimestre en el programa de Juegos Intercolegiados se dio cierre a las inscripciones por la plataforma determinada por el ministerio del deporte, obteniendo como
participación a veintidós mil ochocientos cincuenta y seis (22.856) deportistas inscritos en 42 deportes con 44 modalidades aprobados para la vigencia de los Juegos Intercolegiados 2025.Se realizó la publicación de los listados de los deportistas inscritos de los 6 deportes de conjunto Baloncesto 3x3, Baloncesto 5x5, Fútbol, Fútbol de Salón, Fútbol Sala y Voleibol,
mediante la página web del IDRD, con el objetivo de permitirle a cada institución educativa verificar la validación de sus deportistas inscritos.</t>
    </r>
    <r>
      <rPr>
        <b/>
        <sz val="9"/>
        <color rgb="FF000000"/>
        <rFont val="Arial"/>
        <family val="2"/>
      </rPr>
      <t xml:space="preserve">
Fuente de Criterio: </t>
    </r>
    <r>
      <rPr>
        <sz val="9"/>
        <color rgb="FF000000"/>
        <rFont val="Arial"/>
        <family val="2"/>
      </rPr>
      <t>Informe de Gestión enero - junio 2025 - Instituto Distrital de Recreación y Deporte IDRD.</t>
    </r>
  </si>
  <si>
    <r>
      <t>• Se asignaron recursos por:</t>
    </r>
    <r>
      <rPr>
        <sz val="9"/>
        <color rgb="FF000000"/>
        <rFont val="Arial"/>
      </rPr>
      <t xml:space="preserve"> $3.401.908.459,00 y se comprometió: $2.398.873.307 (70,52%).
</t>
    </r>
    <r>
      <rPr>
        <b/>
        <sz val="9"/>
        <color rgb="FF000000"/>
        <rFont val="Arial"/>
      </rPr>
      <t xml:space="preserve">
• Giros en la vigencia por:
</t>
    </r>
    <r>
      <rPr>
        <sz val="9"/>
        <color rgb="FF000000"/>
        <rFont val="Arial"/>
      </rPr>
      <t xml:space="preserve">$70.363.632,00 (2,93%)
</t>
    </r>
    <r>
      <rPr>
        <b/>
        <sz val="9"/>
        <color rgb="FF000000"/>
        <rFont val="Arial"/>
      </rPr>
      <t xml:space="preserve">
• Reservas constituidas 2024, Ejecución 2025:
</t>
    </r>
    <r>
      <rPr>
        <sz val="9"/>
        <color rgb="FF000000"/>
        <rFont val="Arial"/>
      </rPr>
      <t xml:space="preserve">$ 1.610.433.116, giros  $ 1.329.529.084
(82,56%) </t>
    </r>
  </si>
  <si>
    <r>
      <t xml:space="preserve">En el cuatrienio (2024 - 2027) el avance de recursos fue el siguiente:
Programado: </t>
    </r>
    <r>
      <rPr>
        <sz val="9"/>
        <color rgb="FF000000"/>
        <rFont val="Arial"/>
        <family val="2"/>
      </rPr>
      <t>$12.861.413.873</t>
    </r>
    <r>
      <rPr>
        <b/>
        <sz val="9"/>
        <color rgb="FF000000"/>
        <rFont val="Arial"/>
        <family val="2"/>
      </rPr>
      <t xml:space="preserve">
Ejecutado: </t>
    </r>
    <r>
      <rPr>
        <sz val="9"/>
        <color rgb="FF000000"/>
        <rFont val="Arial"/>
        <family val="2"/>
      </rPr>
      <t xml:space="preserve"> $4.209.090.575</t>
    </r>
    <r>
      <rPr>
        <b/>
        <sz val="9"/>
        <color rgb="FF000000"/>
        <rFont val="Arial"/>
        <family val="2"/>
      </rPr>
      <t xml:space="preserve">
Avance:</t>
    </r>
    <r>
      <rPr>
        <sz val="9"/>
        <color rgb="FF000000"/>
        <rFont val="Arial"/>
        <family val="2"/>
      </rPr>
      <t xml:space="preserve"> 32,73%</t>
    </r>
    <r>
      <rPr>
        <b/>
        <sz val="9"/>
        <color rgb="FF000000"/>
        <rFont val="Arial"/>
        <family val="2"/>
      </rPr>
      <t xml:space="preserve">
Fuente: </t>
    </r>
    <r>
      <rPr>
        <sz val="9"/>
        <color rgb="FF000000"/>
        <rFont val="Arial"/>
        <family val="2"/>
      </rPr>
      <t>Reporte Componente de inversión por entidad - alcaldía local, con corte a 30 de junio de 2025</t>
    </r>
  </si>
  <si>
    <t>$1.003.035.152,00</t>
  </si>
  <si>
    <t>META 3</t>
  </si>
  <si>
    <r>
      <t>Cuatrienio</t>
    </r>
    <r>
      <rPr>
        <sz val="9"/>
        <color rgb="FF000000"/>
        <rFont val="Arial"/>
        <family val="2"/>
      </rPr>
      <t>: Realizar 4 Evento(s) de eSports y Deportes Alternativos</t>
    </r>
    <r>
      <rPr>
        <b/>
        <sz val="9"/>
        <color rgb="FF000000"/>
        <rFont val="Arial"/>
        <family val="2"/>
      </rPr>
      <t xml:space="preserve">
Meta 2025</t>
    </r>
    <r>
      <rPr>
        <sz val="9"/>
        <color rgb="FF000000"/>
        <rFont val="Arial"/>
        <family val="2"/>
      </rPr>
      <t>: 1</t>
    </r>
    <r>
      <rPr>
        <b/>
        <sz val="9"/>
        <color rgb="FF000000"/>
        <rFont val="Arial"/>
        <family val="2"/>
      </rPr>
      <t xml:space="preserve">
Fuente: </t>
    </r>
    <r>
      <rPr>
        <sz val="9"/>
        <color rgb="FF000000"/>
        <rFont val="Arial"/>
        <family val="2"/>
      </rPr>
      <t>Reporte Componente de inversión por entidad - alcaldía local, con corte a 30 de junio de 2025</t>
    </r>
  </si>
  <si>
    <r>
      <t>Avance Cuatrienio</t>
    </r>
    <r>
      <rPr>
        <sz val="9"/>
        <color rgb="FF000000"/>
        <rFont val="Arial"/>
        <family val="2"/>
      </rPr>
      <t xml:space="preserve">
1 (25,00%)</t>
    </r>
    <r>
      <rPr>
        <b/>
        <sz val="9"/>
        <color rgb="FF000000"/>
        <rFont val="Arial"/>
        <family val="2"/>
      </rPr>
      <t xml:space="preserve">
Avance vigencia 2025:
0</t>
    </r>
    <r>
      <rPr>
        <sz val="9"/>
        <color rgb="FF000000"/>
        <rFont val="Arial"/>
        <family val="2"/>
      </rPr>
      <t xml:space="preserve"> (0 %)</t>
    </r>
    <r>
      <rPr>
        <b/>
        <sz val="9"/>
        <color rgb="FF000000"/>
        <rFont val="Arial"/>
        <family val="2"/>
      </rPr>
      <t xml:space="preserve">
Fuente: </t>
    </r>
    <r>
      <rPr>
        <sz val="9"/>
        <color rgb="FF000000"/>
        <rFont val="Arial"/>
        <family val="2"/>
      </rPr>
      <t>Reporte Componente de inversión por entidad - alcaldía local, con corte a 30 de junio de 2025</t>
    </r>
  </si>
  <si>
    <r>
      <t>Con base en la información suministrada por la Subdirección Técnica de Recreación y Deportes - STRD a junio para el primer semestre comprendido entre enero y junio del 2025 la meta no contaba con programación y el evento de e-sports DISTRITO A 2025 – Festival de Deportes Alternativos y Electrónicos, se encuentra programado para los días 24, 25 y 26 de octubre en el Parque Recreo-Deportivo El Salitre (PRD) y la Plaza de los Artesanos.
En este sentido, el equipo responsable del programa ha enfocado sus esfuerzos en la planeación técnica, operativa y comunitaria del festival. Durante el periodo se recibieron y analizaron más de 22 propuestas de colectivos deportivos que desean participar en el evento mediante torneos, exhibiciones o talleres abiertos al público. Entre las disciplinas propuestas se destacan: Jugger, Tchoukball, BMX Flatland, Fútbol Australiano, Street Hockey, Kickball, Bicipolo, Pickleball, Teqball, Slackline, Capoeira, Softcombat, entre otras.
Adicionalmente, se elaboró el diseño técnico del Arena eSports, el cual contará con zonas específicas para PC, consolas, simuladores (simracing), arcades y realidad virtual. Allí se
desarrollarán torneos de videojuegos como Fortnite, Street Fighter, Just Dance, Pokémon Go, Valorant, League of Legends, entre otros. También se contempla una programación cultural
con shows de rock, hip-hop, K-pop y una pasarela cosplay.
Finalmente, se avanzó en el diseño y validación del mapa de distribución de escenarios, el cual define la ubicación de cada modalidad dentro de los espacios del PRD y la Plaza de los
Artesanos. Estas acciones consolidan las bases para la exitosa ejecución del evento en el cuarto trimestre del año.</t>
    </r>
    <r>
      <rPr>
        <b/>
        <sz val="9"/>
        <color rgb="FF000000"/>
        <rFont val="Arial"/>
        <family val="2"/>
      </rPr>
      <t xml:space="preserve">
Fuente de Criterio:</t>
    </r>
    <r>
      <rPr>
        <sz val="9"/>
        <color rgb="FF000000"/>
        <rFont val="Arial"/>
        <family val="2"/>
      </rPr>
      <t xml:space="preserve"> Informe de Gestión enero - junio 2025 - Instituto Distrital de Recreación y Deporte IDRD.</t>
    </r>
  </si>
  <si>
    <r>
      <t>• Se asignaron recursos por:</t>
    </r>
    <r>
      <rPr>
        <sz val="9"/>
        <color rgb="FF000000"/>
        <rFont val="Arial"/>
      </rPr>
      <t xml:space="preserve">  $858.787.046 y se comprometió: $710.582.778 (82,64%).
</t>
    </r>
    <r>
      <rPr>
        <b/>
        <sz val="9"/>
        <color rgb="FF000000"/>
        <rFont val="Arial"/>
      </rPr>
      <t xml:space="preserve">
• Giros en la vigencia por:
</t>
    </r>
    <r>
      <rPr>
        <sz val="9"/>
        <color rgb="FF000000"/>
        <rFont val="Arial"/>
      </rPr>
      <t xml:space="preserve">$60.025.403 (8,45%)
</t>
    </r>
    <r>
      <rPr>
        <b/>
        <sz val="9"/>
        <color rgb="FF000000"/>
        <rFont val="Arial"/>
      </rPr>
      <t xml:space="preserve">
• Reservas constituidas en 2024 a pagar en 2025:
</t>
    </r>
    <r>
      <rPr>
        <sz val="9"/>
        <color rgb="FF000000"/>
        <rFont val="Arial"/>
      </rPr>
      <t>$747.491.556, giros $695.301.714 (93,02%)</t>
    </r>
  </si>
  <si>
    <r>
      <t xml:space="preserve">En el cuatrienio (2024 - 2027) el avance de recursos fue el siguiente:
Programado: </t>
    </r>
    <r>
      <rPr>
        <sz val="9"/>
        <color rgb="FF000000"/>
        <rFont val="Arial"/>
        <family val="2"/>
      </rPr>
      <t xml:space="preserve"> $5.473.699.493</t>
    </r>
    <r>
      <rPr>
        <b/>
        <sz val="9"/>
        <color rgb="FF000000"/>
        <rFont val="Arial"/>
        <family val="2"/>
      </rPr>
      <t xml:space="preserve">
Ejecutado: </t>
    </r>
    <r>
      <rPr>
        <sz val="9"/>
        <color rgb="FF000000"/>
        <rFont val="Arial"/>
        <family val="2"/>
      </rPr>
      <t xml:space="preserve"> $1.592.037.354</t>
    </r>
    <r>
      <rPr>
        <b/>
        <sz val="9"/>
        <color rgb="FF000000"/>
        <rFont val="Arial"/>
        <family val="2"/>
      </rPr>
      <t xml:space="preserve">
Avance:</t>
    </r>
    <r>
      <rPr>
        <sz val="9"/>
        <color rgb="FF000000"/>
        <rFont val="Arial"/>
        <family val="2"/>
      </rPr>
      <t xml:space="preserve"> 29,09%</t>
    </r>
    <r>
      <rPr>
        <b/>
        <sz val="9"/>
        <color rgb="FF000000"/>
        <rFont val="Arial"/>
        <family val="2"/>
      </rPr>
      <t xml:space="preserve">
Fuente: </t>
    </r>
    <r>
      <rPr>
        <sz val="9"/>
        <color rgb="FF000000"/>
        <rFont val="Arial"/>
        <family val="2"/>
      </rPr>
      <t>Reporte Componente de inversión por entidad - alcaldía local, con corte a 30 de junio de 2025</t>
    </r>
  </si>
  <si>
    <t>$148.204.268,00</t>
  </si>
  <si>
    <t>META 4</t>
  </si>
  <si>
    <r>
      <t>Con base en la información suministrada por la Subdirección Técnica de Recreación y Deportes - STRD a junio para el primer semestre comprendido entre enero y junio del 2025 en la etapa de Talento y reserva programa de Talentos Deportivos, se logra el cumplimiento del 100% de lo planeado correspondiente al 0.5 en el avance de la estrategia con las siguientes acciones:
• Diagnóstico talentos deportivos: Actualización de la oferta institucional en portales de consulta del ciudadano
• Georeferenciación oferta talentos institucional:
✓ Construcción Sistema De Monitoreo deportivo
✓ Deportistas ingresados con apoyo en la etapa de Talento y Reserva y el programa Talentos Deportivos
✓ Restablecimiento de la información migrada de Google a Office 365.
• Actualización de la oferta institucional en portales de consulta del ciudadano: Se realizó la actualización de los horarios, lugares de entrenamiento y responsables, a través de las herramientas tecnológicas dispuestas para la comunidad (página web, portal ciudadano y demás canales institucionales).
• Construcción Sistema De Monitoreo deportivo: La construcción del sistema de monitoreo deportivo forma parte de la estrategia de identificación y selección de talentos deportivos, específicamente encaminado a evitar lesiones y sobrenentrenamiento en el proceso de desarrollo deportivo, así como también el control de la carga y el seguimiento al desempeño en competencia. Este proceso se inició en mayo 2025, con la socialización de las fases de construcción de un sistema de monitoreo.
Este proceso está conformado por 7 etapas (Definición de Objetivos y Marco Científico, Selección Basada en Evidencia de Métricas de Monitoreo, Implementación Tecnológica y Metodológica, Establecimiento de Referencias Individualizadas, Análisis Estadístico e Interpretación de Datos), para el corte de 30 de junio finalizó la etapa 2 Selección Basada en Evidencia de Métricas de Monitoreo y se iniciará la etapa 3 Implementación Tecnológica y Metodológica. Este trabajo ha sido desarrollado de forma conjunta con la UCAD y liderada por el equipo técnico-metodológico de la etapa de Talento y Reserva deportiva.</t>
    </r>
    <r>
      <rPr>
        <b/>
        <sz val="9"/>
        <color rgb="FF000000"/>
        <rFont val="Arial"/>
        <family val="2"/>
      </rPr>
      <t xml:space="preserve">
Fuente de Criterio: </t>
    </r>
    <r>
      <rPr>
        <sz val="9"/>
        <color rgb="FF000000"/>
        <rFont val="Arial"/>
        <family val="2"/>
      </rPr>
      <t>Informe de Gestión enero - junio 2025 - Instituto Distrital de Recreación y Deporte IDRD.</t>
    </r>
  </si>
  <si>
    <r>
      <t>• Se asignaron recursos por:</t>
    </r>
    <r>
      <rPr>
        <sz val="9"/>
        <color rgb="FF000000"/>
        <rFont val="Arial"/>
      </rPr>
      <t xml:space="preserve">  $2.604.579.574 y se comprometió: $1.931.184.991 (74,15%).
</t>
    </r>
    <r>
      <rPr>
        <b/>
        <sz val="9"/>
        <color rgb="FF000000"/>
        <rFont val="Arial"/>
      </rPr>
      <t xml:space="preserve">
• Giros en la vigencia por:
</t>
    </r>
    <r>
      <rPr>
        <sz val="9"/>
        <color rgb="FF000000"/>
        <rFont val="Arial"/>
      </rPr>
      <t xml:space="preserve">$354.864.478 (18,38%)
</t>
    </r>
    <r>
      <rPr>
        <b/>
        <sz val="9"/>
        <color rgb="FF000000"/>
        <rFont val="Arial"/>
      </rPr>
      <t xml:space="preserve">
• Reservas constituidas en 2024 a pagar en 2025:
</t>
    </r>
    <r>
      <rPr>
        <sz val="9"/>
        <color rgb="FF000000"/>
        <rFont val="Arial"/>
      </rPr>
      <t xml:space="preserve">  $671.489.629, giros $ 488.055.208 (72,68%)</t>
    </r>
  </si>
  <si>
    <r>
      <t>En el cuatrienio (2024 - 2027) el avance de recursos fue el siguiente:
Programado:</t>
    </r>
    <r>
      <rPr>
        <sz val="9"/>
        <color rgb="FF000000"/>
        <rFont val="Arial"/>
        <family val="2"/>
      </rPr>
      <t xml:space="preserve">  $11.367.512.954</t>
    </r>
    <r>
      <rPr>
        <b/>
        <sz val="9"/>
        <color rgb="FF000000"/>
        <rFont val="Arial"/>
        <family val="2"/>
      </rPr>
      <t xml:space="preserve">
Ejecutado: </t>
    </r>
    <r>
      <rPr>
        <sz val="9"/>
        <color rgb="FF000000"/>
        <rFont val="Arial"/>
        <family val="2"/>
      </rPr>
      <t xml:space="preserve"> $2.936.692.448</t>
    </r>
    <r>
      <rPr>
        <b/>
        <sz val="9"/>
        <color rgb="FF000000"/>
        <rFont val="Arial"/>
        <family val="2"/>
      </rPr>
      <t xml:space="preserve">
Avance:</t>
    </r>
    <r>
      <rPr>
        <sz val="9"/>
        <color rgb="FF000000"/>
        <rFont val="Arial"/>
        <family val="2"/>
      </rPr>
      <t xml:space="preserve"> 25,83%</t>
    </r>
    <r>
      <rPr>
        <b/>
        <sz val="9"/>
        <color rgb="FF000000"/>
        <rFont val="Arial"/>
        <family val="2"/>
      </rPr>
      <t xml:space="preserve">
Fuente: </t>
    </r>
    <r>
      <rPr>
        <sz val="9"/>
        <color rgb="FF000000"/>
        <rFont val="Arial"/>
        <family val="2"/>
      </rPr>
      <t>Reporte Componente de inversión por entidad - alcaldía local, con corte a 30 de junio de 2025</t>
    </r>
  </si>
  <si>
    <t>$673.394.583,00</t>
  </si>
  <si>
    <t>META 5</t>
  </si>
  <si>
    <r>
      <t>Cuatrienio</t>
    </r>
    <r>
      <rPr>
        <sz val="9"/>
        <color rgb="FF000000"/>
        <rFont val="Arial"/>
        <family val="2"/>
      </rPr>
      <t>: Preparar 8000 Persona(s) en el programa de Rendimiento Deportivo</t>
    </r>
    <r>
      <rPr>
        <b/>
        <sz val="9"/>
        <color rgb="FF000000"/>
        <rFont val="Arial"/>
        <family val="2"/>
      </rPr>
      <t xml:space="preserve">
Meta 2025</t>
    </r>
    <r>
      <rPr>
        <sz val="9"/>
        <color rgb="FF000000"/>
        <rFont val="Arial"/>
        <family val="2"/>
      </rPr>
      <t>: 2100</t>
    </r>
    <r>
      <rPr>
        <b/>
        <sz val="9"/>
        <color rgb="FF000000"/>
        <rFont val="Arial"/>
        <family val="2"/>
      </rPr>
      <t xml:space="preserve">
Fuente: </t>
    </r>
    <r>
      <rPr>
        <sz val="9"/>
        <color rgb="FF000000"/>
        <rFont val="Arial"/>
        <family val="2"/>
      </rPr>
      <t>Reporte Componente de inversión por entidad - alcaldía local, con corte a 30 de junio de 2025</t>
    </r>
  </si>
  <si>
    <r>
      <t>Avance Cuatrienio</t>
    </r>
    <r>
      <rPr>
        <sz val="9"/>
        <color rgb="FF000000"/>
        <rFont val="Arial"/>
        <family val="2"/>
      </rPr>
      <t xml:space="preserve">
5249 (64,80%)</t>
    </r>
    <r>
      <rPr>
        <b/>
        <sz val="9"/>
        <color rgb="FF000000"/>
        <rFont val="Arial"/>
        <family val="2"/>
      </rPr>
      <t xml:space="preserve">
Avance vigencia 2025:</t>
    </r>
    <r>
      <rPr>
        <sz val="9"/>
        <color rgb="FF000000"/>
        <rFont val="Arial"/>
        <family val="2"/>
      </rPr>
      <t xml:space="preserve">
2545 (121,19 %)</t>
    </r>
    <r>
      <rPr>
        <b/>
        <sz val="9"/>
        <color rgb="FF000000"/>
        <rFont val="Arial"/>
        <family val="2"/>
      </rPr>
      <t xml:space="preserve">
Fuente: </t>
    </r>
    <r>
      <rPr>
        <sz val="9"/>
        <color rgb="FF000000"/>
        <rFont val="Arial"/>
        <family val="2"/>
      </rPr>
      <t>Reporte Componente de inversión por entidad - alcaldía local, con corte a 30 de junio de 2025</t>
    </r>
  </si>
  <si>
    <r>
      <t>Con base en la información suministrada por la Subdirección Técnica de Recreación y Deportes - STRD a junio se logró el cumplimiento de la meta programada en un 101% beneficiando a 6.957 personas en las escuelas deportivas con el desarrollo de 16.643 sesiones deportivas en los diferentes programas:
A junio de 2025 esta meta tuvo una ejecución del 121% con respecto a lo programado con un total de deportistas beneficiados de 2.546 de los cuales 2.059 son deportistas del sector Olímpico de alto rendimiento y 487 deportistas paralímpicos.</t>
    </r>
    <r>
      <rPr>
        <b/>
        <sz val="9"/>
        <color rgb="FF000000"/>
        <rFont val="Arial"/>
        <family val="2"/>
      </rPr>
      <t xml:space="preserve">
Sector Olímpico y paralímpico: </t>
    </r>
    <r>
      <rPr>
        <sz val="9"/>
        <color rgb="FF000000"/>
        <rFont val="Arial"/>
        <family val="2"/>
      </rPr>
      <t>A junio de 2025, los deportistas de Alto Rendimiento del sector olímpico y paralímpico han obtenido participaciones y resultados destacados, en varios eventos deportivos.</t>
    </r>
    <r>
      <rPr>
        <b/>
        <sz val="9"/>
        <color rgb="FF000000"/>
        <rFont val="Arial"/>
        <family val="2"/>
      </rPr>
      <t xml:space="preserve">
Unidad de Ciencias Aplicadas Al Deporte – UCAD: </t>
    </r>
    <r>
      <rPr>
        <sz val="9"/>
        <color rgb="FF000000"/>
        <rFont val="Arial"/>
        <family val="2"/>
      </rPr>
      <t>Durante los dos primeros trimestres del año 2025, la Unidad de Ciencias Aplicadas al Deporte (UCAD) registró un total de 7.223 atenciones individuales a deportistas, reflejando un compromiso sostenido con la salud integral y el rendimiento deportivo de los atletas que representan a la ciudad en competencias nacionales e internacionales. Estas intervenciones se distribuyeron entre diversas áreas profesionales, consolidando un enfoque interdisciplinario en la atención al deportista.</t>
    </r>
    <r>
      <rPr>
        <b/>
        <sz val="9"/>
        <rFont val="Arial"/>
        <family val="2"/>
      </rPr>
      <t xml:space="preserve">
Sistema Integral de Atención a Atletas y Deportistas de Bogotá (SIAB): </t>
    </r>
    <r>
      <rPr>
        <sz val="9"/>
        <color rgb="FF000000"/>
        <rFont val="Arial"/>
        <family val="2"/>
      </rPr>
      <t>Durante la vigencia 2025, el Servicio Integral de Atención a Atletas y Deportistas de Bogotá (SIAB) consolidó su papel como estrategia estructural del IDRD. El modelo de atención integral, basado en el ciclo vital del deportista, permitió una intervención diferenciada por etapas: Iniciación y Formación, Talentos Deportivos y Rendimiento Deportivo. El equipo técnico interdisciplinario desplegó acciones en campo, virtuales e institucionales, priorizando el acompañamiento emocional, la articulación interinstitucional y la sostenibilidad del sistema deportivo distrital.</t>
    </r>
    <r>
      <rPr>
        <b/>
        <sz val="9"/>
        <color rgb="FF000000"/>
        <rFont val="Arial"/>
        <family val="2"/>
      </rPr>
      <t xml:space="preserve">
Fuente de Criterio: Informe de Gestión enero - junio 2025 - Instituto Distrital de Recreación y Deporte IDRD.</t>
    </r>
  </si>
  <si>
    <r>
      <t>• Se asignaron recursos por:</t>
    </r>
    <r>
      <rPr>
        <sz val="9"/>
        <color rgb="FF000000"/>
        <rFont val="Arial"/>
      </rPr>
      <t xml:space="preserve">  $ 49.911.419.423 y se comprometió: $34.438.951.066 (69,00%).
</t>
    </r>
    <r>
      <rPr>
        <b/>
        <sz val="9"/>
        <color rgb="FF000000"/>
        <rFont val="Arial"/>
      </rPr>
      <t xml:space="preserve">
• Giros en la vigencia por:
</t>
    </r>
    <r>
      <rPr>
        <sz val="9"/>
        <color rgb="FF000000"/>
        <rFont val="Arial"/>
      </rPr>
      <t xml:space="preserve">$14.765.132.752 (42,87%)
</t>
    </r>
    <r>
      <rPr>
        <b/>
        <sz val="9"/>
        <color rgb="FF000000"/>
        <rFont val="Arial"/>
      </rPr>
      <t xml:space="preserve">
• Reservas constituida</t>
    </r>
    <r>
      <rPr>
        <sz val="9"/>
        <color rgb="FF000000"/>
        <rFont val="Arial"/>
      </rPr>
      <t xml:space="preserve">s en 2024 a pagar en 2025:
   $14.048.221.508, giros $7.523.617.703 (53,56%) </t>
    </r>
  </si>
  <si>
    <r>
      <t>En el cuatrienio (2024 - 2027) el avance de recursos fue el siguiente:
Programado:</t>
    </r>
    <r>
      <rPr>
        <sz val="9"/>
        <color rgb="FF000000"/>
        <rFont val="Arial"/>
        <family val="2"/>
      </rPr>
      <t xml:space="preserve"> $188.455.760.993</t>
    </r>
    <r>
      <rPr>
        <b/>
        <sz val="9"/>
        <color rgb="FF000000"/>
        <rFont val="Arial"/>
        <family val="2"/>
      </rPr>
      <t xml:space="preserve">
Ejecutado: </t>
    </r>
    <r>
      <rPr>
        <sz val="9"/>
        <color rgb="FF000000"/>
        <rFont val="Arial"/>
        <family val="2"/>
      </rPr>
      <t>$63.469.122.689</t>
    </r>
    <r>
      <rPr>
        <b/>
        <sz val="9"/>
        <color rgb="FF000000"/>
        <rFont val="Arial"/>
        <family val="2"/>
      </rPr>
      <t xml:space="preserve">
Avance:</t>
    </r>
    <r>
      <rPr>
        <sz val="9"/>
        <color rgb="FF000000"/>
        <rFont val="Arial"/>
        <family val="2"/>
      </rPr>
      <t xml:space="preserve"> 33,68%</t>
    </r>
    <r>
      <rPr>
        <b/>
        <sz val="9"/>
        <color rgb="FF000000"/>
        <rFont val="Arial"/>
        <family val="2"/>
      </rPr>
      <t xml:space="preserve">
Fuente: </t>
    </r>
    <r>
      <rPr>
        <sz val="9"/>
        <color rgb="FF000000"/>
        <rFont val="Arial"/>
        <family val="2"/>
      </rPr>
      <t>Reporte Componente de inversión por entidad - alcaldía local, con corte a 30 de junio de 2025</t>
    </r>
  </si>
  <si>
    <t>$15.472.468.357,00</t>
  </si>
  <si>
    <t>META 6</t>
  </si>
  <si>
    <r>
      <t>Cuatrienio</t>
    </r>
    <r>
      <rPr>
        <sz val="9"/>
        <color rgb="FF000000"/>
        <rFont val="Arial"/>
        <family val="2"/>
      </rPr>
      <t>: Desarrollar 23 Certamen(es) deportivos distritales, nacionales e internacionales - Deporte con altura</t>
    </r>
    <r>
      <rPr>
        <b/>
        <sz val="9"/>
        <color rgb="FF000000"/>
        <rFont val="Arial"/>
        <family val="2"/>
      </rPr>
      <t xml:space="preserve">
Meta 2025</t>
    </r>
    <r>
      <rPr>
        <sz val="9"/>
        <color rgb="FF000000"/>
        <rFont val="Arial"/>
        <family val="2"/>
      </rPr>
      <t>: 4</t>
    </r>
    <r>
      <rPr>
        <b/>
        <sz val="9"/>
        <color rgb="FF000000"/>
        <rFont val="Arial"/>
        <family val="2"/>
      </rPr>
      <t xml:space="preserve">
Fuente: </t>
    </r>
    <r>
      <rPr>
        <sz val="9"/>
        <color rgb="FF000000"/>
        <rFont val="Arial"/>
        <family val="2"/>
      </rPr>
      <t>Reporte Componente de inversión por entidad - alcaldía local, con corte a 30 de junio de 2025</t>
    </r>
  </si>
  <si>
    <r>
      <t>Avance Cuatrienio</t>
    </r>
    <r>
      <rPr>
        <sz val="9"/>
        <color rgb="FF000000"/>
        <rFont val="Arial"/>
        <family val="2"/>
      </rPr>
      <t xml:space="preserve">
12 (52,17%)</t>
    </r>
    <r>
      <rPr>
        <b/>
        <sz val="9"/>
        <color rgb="FF000000"/>
        <rFont val="Arial"/>
        <family val="2"/>
      </rPr>
      <t xml:space="preserve">
Avance vigencia 2025:</t>
    </r>
    <r>
      <rPr>
        <sz val="9"/>
        <color rgb="FF000000"/>
        <rFont val="Arial"/>
        <family val="2"/>
      </rPr>
      <t xml:space="preserve">
1 (25 %)</t>
    </r>
    <r>
      <rPr>
        <b/>
        <sz val="9"/>
        <color rgb="FF000000"/>
        <rFont val="Arial"/>
        <family val="2"/>
      </rPr>
      <t xml:space="preserve">
Fuente: </t>
    </r>
    <r>
      <rPr>
        <sz val="9"/>
        <color rgb="FF000000"/>
        <rFont val="Arial"/>
        <family val="2"/>
      </rPr>
      <t>Reporte Componente de inversión por entidad - alcaldía local, con corte a 30 de junio de 2025</t>
    </r>
  </si>
  <si>
    <r>
      <t>Con base en la información suministrada por la Subdirección Técnica de Recreación y Deportes - STRD se cumplió la meta para el primer semestre comprendido entre enero y junio del 2025 la meta presenta un cumplimiento del 100% de lo programado y se han adelantado los siguientes eventos
• Copa Mundo de Billar Bogotá 2025
• BALONCESTO EN SILLA DE RUEDAS: 2025 IWBF U23 AMERICAS “Campeonato Internacional de Naciones de Baloncesto en Silla de Ruedas”
Eventos Nacionales:
• Campeonato Nacional Lucha Olímpica Categoría U15 y U23 y Lucha Playa
La Delegación de Bogotá contó con presencia de equipo en ambas categorías obteniendo cupos en ambas para los eventos Internacionales.
• LIGA DE KARATE: I CAMPEONATO NACIONAL INTERLIGAS E INTERCLUBES
BOGOTÁ 2025.
• LIGA DE ATLETISMO: CAMPEONATO DISTRITAL U14 – U16 BOGOTÁ 2025
• LIGA DE SOFTBOL: CAMPEONATO MASCULINO DE SOFTBOL SEMANA SANTA
• FEDERACIÓN ESGRIMA: GRAN PRIX DE ESPADA FEMENINA Y MASCULINA 2025
• LIGA DE BILLAR: TORNEOS DISTRITALES DE BILLAR 2025</t>
    </r>
    <r>
      <rPr>
        <b/>
        <sz val="9"/>
        <color rgb="FF000000"/>
        <rFont val="Arial"/>
        <family val="2"/>
      </rPr>
      <t xml:space="preserve">
Fuente de Criterio:</t>
    </r>
    <r>
      <rPr>
        <sz val="9"/>
        <color rgb="FF000000"/>
        <rFont val="Arial"/>
        <family val="2"/>
      </rPr>
      <t xml:space="preserve"> Informe de Gestión enero - junio 2025 - Instituto Distrital de Recreación y Deporte IDRD.</t>
    </r>
  </si>
  <si>
    <r>
      <t>• Se asignaron recursos por:</t>
    </r>
    <r>
      <rPr>
        <sz val="9"/>
        <color rgb="FF000000"/>
        <rFont val="Arial"/>
      </rPr>
      <t xml:space="preserve">  $1.823.839.174 y se comprometió: $1.726.504.013 (94,66%).
</t>
    </r>
    <r>
      <rPr>
        <b/>
        <sz val="9"/>
        <color rgb="FF000000"/>
        <rFont val="Arial"/>
      </rPr>
      <t xml:space="preserve">
• Giros en la vigencia por:
</t>
    </r>
    <r>
      <rPr>
        <sz val="9"/>
        <color rgb="FF000000"/>
        <rFont val="Arial"/>
      </rPr>
      <t xml:space="preserve">$41.926.609 (2,43%)
</t>
    </r>
    <r>
      <rPr>
        <b/>
        <sz val="9"/>
        <color rgb="FF000000"/>
        <rFont val="Arial"/>
      </rPr>
      <t xml:space="preserve">
• Reservas constituidas en 2024 a pagar en 2025:
</t>
    </r>
    <r>
      <rPr>
        <sz val="9"/>
        <color rgb="FF000000"/>
        <rFont val="Arial"/>
      </rPr>
      <t xml:space="preserve"> $ 2.639.470.119, giros $2.055.965.397 (77,89%)</t>
    </r>
  </si>
  <si>
    <r>
      <t>En el cuatrienio (2024 - 2027) el avance de recursos fue el siguiente:
Programado:</t>
    </r>
    <r>
      <rPr>
        <sz val="9"/>
        <color rgb="FF000000"/>
        <rFont val="Arial"/>
        <family val="2"/>
      </rPr>
      <t xml:space="preserve">  $11.131.001.697</t>
    </r>
    <r>
      <rPr>
        <b/>
        <sz val="9"/>
        <color rgb="FF000000"/>
        <rFont val="Arial"/>
        <family val="2"/>
      </rPr>
      <t xml:space="preserve">
Ejecutado:</t>
    </r>
    <r>
      <rPr>
        <sz val="9"/>
        <color rgb="FF000000"/>
        <rFont val="Arial"/>
        <family val="2"/>
      </rPr>
      <t xml:space="preserve">  $4.508.971.369</t>
    </r>
    <r>
      <rPr>
        <b/>
        <sz val="9"/>
        <color rgb="FF000000"/>
        <rFont val="Arial"/>
        <family val="2"/>
      </rPr>
      <t xml:space="preserve">
Avance:</t>
    </r>
    <r>
      <rPr>
        <sz val="9"/>
        <color rgb="FF000000"/>
        <rFont val="Arial"/>
        <family val="2"/>
      </rPr>
      <t xml:space="preserve"> 40,51%</t>
    </r>
    <r>
      <rPr>
        <b/>
        <sz val="9"/>
        <color rgb="FF000000"/>
        <rFont val="Arial"/>
        <family val="2"/>
      </rPr>
      <t xml:space="preserve">
Fuente: </t>
    </r>
    <r>
      <rPr>
        <sz val="9"/>
        <color rgb="FF000000"/>
        <rFont val="Arial"/>
        <family val="2"/>
      </rPr>
      <t>Reporte Componente de inversión por entidad - alcaldía local, con corte a 30 de junio de 2025</t>
    </r>
  </si>
  <si>
    <t>$97.335.161,00</t>
  </si>
  <si>
    <t>META 7</t>
  </si>
  <si>
    <r>
      <t>Cuatrienio</t>
    </r>
    <r>
      <rPr>
        <sz val="9"/>
        <color rgb="FF000000"/>
        <rFont val="Arial"/>
        <family val="2"/>
      </rPr>
      <t>: Diseñar e implementar 1 Estrategia(s) para el fortalecimiento de enfoque de género y deporte seguro</t>
    </r>
    <r>
      <rPr>
        <b/>
        <sz val="9"/>
        <color rgb="FF000000"/>
        <rFont val="Arial"/>
        <family val="2"/>
      </rPr>
      <t xml:space="preserve">
Meta 2025</t>
    </r>
    <r>
      <rPr>
        <sz val="9"/>
        <color rgb="FF000000"/>
        <rFont val="Arial"/>
        <family val="2"/>
      </rPr>
      <t>: 1</t>
    </r>
    <r>
      <rPr>
        <b/>
        <sz val="9"/>
        <color rgb="FF000000"/>
        <rFont val="Arial"/>
        <family val="2"/>
      </rPr>
      <t xml:space="preserve">
Fuente:</t>
    </r>
    <r>
      <rPr>
        <sz val="9"/>
        <color rgb="FF000000"/>
        <rFont val="Arial"/>
        <family val="2"/>
      </rPr>
      <t xml:space="preserve"> Reporte Componente de inversión por entidad - alcaldía local, con corte a 30 de junio de 2025</t>
    </r>
  </si>
  <si>
    <r>
      <t>Con base en la información suministrada por la Subdirección Técnica de Recreación y Deportes - STRD para el primer semestre comprendido entre enero y junio del 2025 la meta presenta un
cumplimiento del 100% respecto de lo programado, con los siguientes avances:
El Instituto Distrital de Recreación y Deporte (IDRD), a través de su equipo de Género y Prevención de Violencias, reconoce la importancia fundamental de garantizar espacios deportivos y recreativos seguros, equitativos e inclusivos para toda la ciudadanía bogotana.
En este contexto, el diseño e implementación de una estrategia de fortalecimiento con enfoque de género y deporte seguro responde a la necesidad de transformar las dinámicas tradicionales del deporte, históricamente marcadas por desigualdades de género, discriminación y diferentes formas de violencia. Esta iniciativa busca no solo promover la participación equitativa de mujeres, hombres y personas con identidades de género diversas en todas las disciplinas deportivas y espacios recreativos, sino también construir entornos libres de violencia basada en género, acoso, discriminación y cualquier forma de maltrato o violencia que pueda afectar el desarrollo integral de quienes participan en los programas
institucionales.
Participación en mesas técnicas a nivel distrital, acorde a la política pública de Mujer Equidad y Género, LGBTI y Explotación Sexual Comercial de Niños, Niñas y Adolescentes</t>
    </r>
    <r>
      <rPr>
        <b/>
        <sz val="9"/>
        <color rgb="FF000000"/>
        <rFont val="Arial"/>
        <family val="2"/>
      </rPr>
      <t xml:space="preserve">
Fuente de Criterio:</t>
    </r>
    <r>
      <rPr>
        <sz val="9"/>
        <color rgb="FF000000"/>
        <rFont val="Arial"/>
        <family val="2"/>
      </rPr>
      <t xml:space="preserve"> Informe de Gestión enero - junio 2025 - Instituto Distrital de Recreación y Deporte IDRD.</t>
    </r>
  </si>
  <si>
    <r>
      <t>• Se asignaron recursos por:</t>
    </r>
    <r>
      <rPr>
        <sz val="9"/>
        <color rgb="FF000000"/>
        <rFont val="Arial"/>
        <family val="2"/>
      </rPr>
      <t xml:space="preserve">  $459.290.000 y se comprometió: $334.290.000 (72,78%).</t>
    </r>
    <r>
      <rPr>
        <b/>
        <sz val="9"/>
        <color rgb="FF000000"/>
        <rFont val="Arial"/>
        <family val="2"/>
      </rPr>
      <t xml:space="preserve">
• Giros en la vigencia por:</t>
    </r>
    <r>
      <rPr>
        <sz val="9"/>
        <color rgb="FF000000"/>
        <rFont val="Arial"/>
        <family val="2"/>
      </rPr>
      <t xml:space="preserve">
$0 (0%)</t>
    </r>
    <r>
      <rPr>
        <b/>
        <sz val="9"/>
        <color rgb="FF000000"/>
        <rFont val="Arial"/>
        <family val="2"/>
      </rPr>
      <t xml:space="preserve">
• Reservas constituidas en 2024 a pagar en 2025:</t>
    </r>
    <r>
      <rPr>
        <sz val="9"/>
        <color rgb="FF000000"/>
        <rFont val="Arial"/>
        <family val="2"/>
      </rPr>
      <t xml:space="preserve">
 $13.364.567 giros $13.364.567 (100%) </t>
    </r>
  </si>
  <si>
    <r>
      <t>En el cuatrienio (2024 - 2027) el avance de recursos fue el siguiente:
Programado:</t>
    </r>
    <r>
      <rPr>
        <sz val="9"/>
        <color rgb="FF000000"/>
        <rFont val="Arial"/>
        <family val="2"/>
      </rPr>
      <t xml:space="preserve">  $1.729.900.606</t>
    </r>
    <r>
      <rPr>
        <b/>
        <sz val="9"/>
        <color rgb="FF000000"/>
        <rFont val="Arial"/>
        <family val="2"/>
      </rPr>
      <t xml:space="preserve">
Ejecutado: </t>
    </r>
    <r>
      <rPr>
        <sz val="9"/>
        <color rgb="FF000000"/>
        <rFont val="Arial"/>
        <family val="2"/>
      </rPr>
      <t xml:space="preserve"> $347.654.567</t>
    </r>
    <r>
      <rPr>
        <b/>
        <sz val="9"/>
        <color rgb="FF000000"/>
        <rFont val="Arial"/>
        <family val="2"/>
      </rPr>
      <t xml:space="preserve">
Avance:</t>
    </r>
    <r>
      <rPr>
        <sz val="9"/>
        <color rgb="FF000000"/>
        <rFont val="Arial"/>
        <family val="2"/>
      </rPr>
      <t xml:space="preserve"> 20,10%</t>
    </r>
    <r>
      <rPr>
        <b/>
        <sz val="9"/>
        <color rgb="FF000000"/>
        <rFont val="Arial"/>
        <family val="2"/>
      </rPr>
      <t xml:space="preserve">
Fuente: </t>
    </r>
    <r>
      <rPr>
        <sz val="9"/>
        <color rgb="FF000000"/>
        <rFont val="Arial"/>
        <family val="2"/>
      </rPr>
      <t>Reporte Componente de inversión por entidad - alcaldía local, con corte a 30 de junio de 2025</t>
    </r>
  </si>
  <si>
    <t>$125.000.000,00</t>
  </si>
  <si>
    <t>META 8</t>
  </si>
  <si>
    <r>
      <t>Cuatrienio</t>
    </r>
    <r>
      <rPr>
        <sz val="9"/>
        <color rgb="FF000000"/>
        <rFont val="Arial"/>
        <family val="2"/>
      </rPr>
      <t>: Diseñar e implementar 1 Estrategia(s) de medición e investigación sobre las acciones deportivas</t>
    </r>
    <r>
      <rPr>
        <b/>
        <sz val="9"/>
        <color rgb="FF000000"/>
        <rFont val="Arial"/>
        <family val="2"/>
      </rPr>
      <t xml:space="preserve">
Meta 2025</t>
    </r>
    <r>
      <rPr>
        <sz val="9"/>
        <color rgb="FF000000"/>
        <rFont val="Arial"/>
        <family val="2"/>
      </rPr>
      <t>: 1</t>
    </r>
    <r>
      <rPr>
        <b/>
        <sz val="9"/>
        <color rgb="FF000000"/>
        <rFont val="Arial"/>
        <family val="2"/>
      </rPr>
      <t xml:space="preserve">
Fuente: </t>
    </r>
    <r>
      <rPr>
        <sz val="9"/>
        <color rgb="FF000000"/>
        <rFont val="Arial"/>
        <family val="2"/>
      </rPr>
      <t>Reporte Componente de inversión por entidad - alcaldía local, con corte a 30 de junio de 2025</t>
    </r>
  </si>
  <si>
    <r>
      <t>Avance Cuatrienio</t>
    </r>
    <r>
      <rPr>
        <sz val="9"/>
        <color rgb="FF000000"/>
        <rFont val="Arial"/>
        <family val="2"/>
      </rPr>
      <t xml:space="preserve">
No es viable acumular los porcentajes de cada vigencia, dado que se trata de una meta de tipo de anualización constante</t>
    </r>
    <r>
      <rPr>
        <b/>
        <sz val="9"/>
        <color rgb="FF000000"/>
        <rFont val="Arial"/>
        <family val="2"/>
      </rPr>
      <t xml:space="preserve">
Avance vigencia 2025:</t>
    </r>
    <r>
      <rPr>
        <sz val="9"/>
        <color rgb="FF000000"/>
        <rFont val="Arial"/>
        <family val="2"/>
      </rPr>
      <t xml:space="preserve">
1 (50 %)</t>
    </r>
    <r>
      <rPr>
        <b/>
        <sz val="9"/>
        <color rgb="FF000000"/>
        <rFont val="Arial"/>
        <family val="2"/>
      </rPr>
      <t xml:space="preserve">
Fuente: </t>
    </r>
    <r>
      <rPr>
        <sz val="9"/>
        <color rgb="FF000000"/>
        <rFont val="Arial"/>
        <family val="2"/>
      </rPr>
      <t>Reporte Componente de inversión por entidad - alcaldía local, con corte a 30 de junio de 2025</t>
    </r>
  </si>
  <si>
    <r>
      <rPr>
        <b/>
        <sz val="9"/>
        <color rgb="FF000000"/>
        <rFont val="Arial"/>
      </rPr>
      <t xml:space="preserve">• Se asignaron recursos por:
</t>
    </r>
    <r>
      <rPr>
        <sz val="9"/>
        <color rgb="FF000000"/>
        <rFont val="Arial"/>
      </rPr>
      <t xml:space="preserve"> $123.484.760 y se comprometió:  $123.484.760 (100%).
</t>
    </r>
    <r>
      <rPr>
        <b/>
        <sz val="9"/>
        <color rgb="FF000000"/>
        <rFont val="Arial"/>
      </rPr>
      <t xml:space="preserve">
• Giros en la vigencia por:
</t>
    </r>
    <r>
      <rPr>
        <sz val="9"/>
        <color rgb="FF000000"/>
        <rFont val="Arial"/>
      </rPr>
      <t xml:space="preserve">$16.084.442 (13,03%)
</t>
    </r>
    <r>
      <rPr>
        <b/>
        <sz val="9"/>
        <color rgb="FF000000"/>
        <rFont val="Arial"/>
      </rPr>
      <t xml:space="preserve">
• Reservas constituidas en 2024 a pagar en 2025:
</t>
    </r>
    <r>
      <rPr>
        <sz val="9"/>
        <color rgb="FF000000"/>
        <rFont val="Arial"/>
      </rPr>
      <t>$0</t>
    </r>
  </si>
  <si>
    <r>
      <t>En el cuatrienio (2024 - 2027) el avance de recursos fue el siguiente:
Programado:</t>
    </r>
    <r>
      <rPr>
        <sz val="9"/>
        <color rgb="FF000000"/>
        <rFont val="Arial"/>
        <family val="2"/>
      </rPr>
      <t xml:space="preserve">  $539.386.546</t>
    </r>
    <r>
      <rPr>
        <b/>
        <sz val="9"/>
        <color rgb="FF000000"/>
        <rFont val="Arial"/>
        <family val="2"/>
      </rPr>
      <t xml:space="preserve">
Ejecutado:</t>
    </r>
    <r>
      <rPr>
        <sz val="9"/>
        <color rgb="FF000000"/>
        <rFont val="Arial"/>
        <family val="2"/>
      </rPr>
      <t xml:space="preserve">  $128.525.460</t>
    </r>
    <r>
      <rPr>
        <b/>
        <sz val="9"/>
        <color rgb="FF000000"/>
        <rFont val="Arial"/>
        <family val="2"/>
      </rPr>
      <t xml:space="preserve">
Avance:</t>
    </r>
    <r>
      <rPr>
        <sz val="9"/>
        <color rgb="FF000000"/>
        <rFont val="Arial"/>
        <family val="2"/>
      </rPr>
      <t xml:space="preserve"> 23,83%</t>
    </r>
    <r>
      <rPr>
        <b/>
        <sz val="9"/>
        <color rgb="FF000000"/>
        <rFont val="Arial"/>
        <family val="2"/>
      </rPr>
      <t xml:space="preserve">
Fuente: </t>
    </r>
    <r>
      <rPr>
        <sz val="9"/>
        <color rgb="FF000000"/>
        <rFont val="Arial"/>
        <family val="2"/>
      </rPr>
      <t>Reporte Componente de inversión por entidad - alcaldía local, con corte a 30 de junio de 2025</t>
    </r>
  </si>
  <si>
    <t>$0,00</t>
  </si>
  <si>
    <t>META 9</t>
  </si>
  <si>
    <r>
      <t>Cuatrienio</t>
    </r>
    <r>
      <rPr>
        <sz val="9"/>
        <color rgb="FF000000"/>
        <rFont val="Arial"/>
        <family val="2"/>
      </rPr>
      <t>: Pagar 100 Porciento compromisos de vigencias anteriores fenecidas</t>
    </r>
    <r>
      <rPr>
        <b/>
        <sz val="9"/>
        <color rgb="FF000000"/>
        <rFont val="Arial"/>
        <family val="2"/>
      </rPr>
      <t xml:space="preserve">
Meta 2025</t>
    </r>
    <r>
      <rPr>
        <sz val="9"/>
        <color rgb="FF000000"/>
        <rFont val="Arial"/>
        <family val="2"/>
      </rPr>
      <t>: 100%</t>
    </r>
    <r>
      <rPr>
        <b/>
        <sz val="9"/>
        <color rgb="FF000000"/>
        <rFont val="Arial"/>
        <family val="2"/>
      </rPr>
      <t xml:space="preserve">
Fuente: </t>
    </r>
    <r>
      <rPr>
        <sz val="9"/>
        <color rgb="FF000000"/>
        <rFont val="Arial"/>
        <family val="2"/>
      </rPr>
      <t>Reporte Componente de inversión por entidad - alcaldía local, con corte a 30 de junio de 2025</t>
    </r>
  </si>
  <si>
    <r>
      <t>Avance Cuatrienio</t>
    </r>
    <r>
      <rPr>
        <sz val="9"/>
        <color rgb="FF000000"/>
        <rFont val="Arial"/>
        <family val="2"/>
      </rPr>
      <t xml:space="preserve">
No es viable acumular los porcentajes de cada vigencia, dado que se trata de una meta de tipo de anualización constante</t>
    </r>
    <r>
      <rPr>
        <b/>
        <sz val="9"/>
        <color rgb="FF000000"/>
        <rFont val="Arial"/>
        <family val="2"/>
      </rPr>
      <t xml:space="preserve">
Avance vigencia 2025:</t>
    </r>
    <r>
      <rPr>
        <sz val="9"/>
        <color rgb="FF000000"/>
        <rFont val="Arial"/>
        <family val="2"/>
      </rPr>
      <t xml:space="preserve">
100 (100 %)</t>
    </r>
    <r>
      <rPr>
        <b/>
        <sz val="9"/>
        <color rgb="FF000000"/>
        <rFont val="Arial"/>
        <family val="2"/>
      </rPr>
      <t xml:space="preserve">
Fuente: </t>
    </r>
    <r>
      <rPr>
        <sz val="9"/>
        <color rgb="FF000000"/>
        <rFont val="Arial"/>
        <family val="2"/>
      </rPr>
      <t>Reporte Componente de inversión por entidad - alcaldía local, con corte a 30 de junio de 2025</t>
    </r>
  </si>
  <si>
    <r>
      <t>Para la meta en mención y de acuerdo con la información suministrada por la Subdirección Técnica de Recreación y Deportes - STRD, el porcentaje de ejecución con corte a 31 de diciembre del 2024 fue del 100% realizando el pago de las vigencias fenecidas.</t>
    </r>
    <r>
      <rPr>
        <b/>
        <sz val="9"/>
        <color rgb="FF000000"/>
        <rFont val="Arial"/>
        <family val="2"/>
      </rPr>
      <t xml:space="preserve">
Fuente de Criterio</t>
    </r>
    <r>
      <rPr>
        <sz val="9"/>
        <color rgb="FF000000"/>
        <rFont val="Arial"/>
        <family val="2"/>
      </rPr>
      <t>: Informe de Gestión enero - junio 2025 - Instituto Distrital de Recreación y Deporte IDRD.</t>
    </r>
  </si>
  <si>
    <r>
      <t xml:space="preserve">• Se asignaron recursos por:
</t>
    </r>
    <r>
      <rPr>
        <sz val="9"/>
        <color rgb="FF000000"/>
        <rFont val="Arial"/>
      </rPr>
      <t xml:space="preserve"> $1.929.173 y se comprometió: $631.806 (32,75%).
</t>
    </r>
    <r>
      <rPr>
        <b/>
        <sz val="9"/>
        <color rgb="FF000000"/>
        <rFont val="Arial"/>
      </rPr>
      <t xml:space="preserve">
• Giros en la vigencia por:
</t>
    </r>
    <r>
      <rPr>
        <sz val="9"/>
        <color rgb="FF000000"/>
        <rFont val="Arial"/>
      </rPr>
      <t xml:space="preserve">$631.806  (100%)
</t>
    </r>
    <r>
      <rPr>
        <b/>
        <sz val="9"/>
        <color rgb="FF000000"/>
        <rFont val="Arial"/>
      </rPr>
      <t xml:space="preserve">
• Reservas constituidas en 2024 a pagar en 2025:
</t>
    </r>
    <r>
      <rPr>
        <sz val="9"/>
        <color rgb="FF000000"/>
        <rFont val="Arial"/>
      </rPr>
      <t>$0</t>
    </r>
  </si>
  <si>
    <r>
      <t>En el cuatrienio (2024 - 2027) el avance de recursos fue el siguiente:
Programado:</t>
    </r>
    <r>
      <rPr>
        <sz val="9"/>
        <color rgb="FF000000"/>
        <rFont val="Arial"/>
        <family val="2"/>
      </rPr>
      <t xml:space="preserve">  $103.537.085</t>
    </r>
    <r>
      <rPr>
        <b/>
        <sz val="9"/>
        <color rgb="FF000000"/>
        <rFont val="Arial"/>
        <family val="2"/>
      </rPr>
      <t xml:space="preserve">
Ejecutado:</t>
    </r>
    <r>
      <rPr>
        <sz val="9"/>
        <color rgb="FF000000"/>
        <rFont val="Arial"/>
        <family val="2"/>
      </rPr>
      <t xml:space="preserve">  $102.239.718</t>
    </r>
    <r>
      <rPr>
        <b/>
        <sz val="9"/>
        <color rgb="FF000000"/>
        <rFont val="Arial"/>
        <family val="2"/>
      </rPr>
      <t xml:space="preserve">
Avance:</t>
    </r>
    <r>
      <rPr>
        <sz val="9"/>
        <color rgb="FF000000"/>
        <rFont val="Arial"/>
        <family val="2"/>
      </rPr>
      <t xml:space="preserve"> 98,75%</t>
    </r>
    <r>
      <rPr>
        <b/>
        <sz val="9"/>
        <color rgb="FF000000"/>
        <rFont val="Arial"/>
        <family val="2"/>
      </rPr>
      <t xml:space="preserve">
Fuente: </t>
    </r>
    <r>
      <rPr>
        <sz val="9"/>
        <color rgb="FF000000"/>
        <rFont val="Arial"/>
        <family val="2"/>
      </rPr>
      <t>Reporte Componente de inversión por entidad - alcaldía local, con corte a 30 de junio de 2025</t>
    </r>
  </si>
  <si>
    <t>$1.297.367,00</t>
  </si>
  <si>
    <t>PROYECTO: 8155 Desarrollo de programas recreativos y de actividad física en Bogotá D.C.</t>
  </si>
  <si>
    <t>APROPIACIÓN PENDIENTE POR COMPROMETER</t>
  </si>
  <si>
    <r>
      <rPr>
        <b/>
        <sz val="9"/>
        <color rgb="FF000000"/>
        <rFont val="Arial"/>
      </rPr>
      <t>Cuatrienio</t>
    </r>
    <r>
      <rPr>
        <sz val="9"/>
        <color rgb="FF000000"/>
        <rFont val="Arial"/>
      </rPr>
      <t xml:space="preserve">: Realizar 368.650 Actividad(es) físicas dirigidas
para la promoción de hábitos saludables
</t>
    </r>
    <r>
      <rPr>
        <b/>
        <sz val="9"/>
        <color rgb="FF000000"/>
        <rFont val="Arial"/>
      </rPr>
      <t>Meta 2025</t>
    </r>
    <r>
      <rPr>
        <sz val="9"/>
        <color rgb="FF000000"/>
        <rFont val="Arial"/>
      </rPr>
      <t>: 105.300</t>
    </r>
  </si>
  <si>
    <r>
      <rPr>
        <b/>
        <sz val="9"/>
        <color rgb="FF000000"/>
        <rFont val="Arial"/>
      </rPr>
      <t xml:space="preserve">Avance Cuatrienio
</t>
    </r>
    <r>
      <rPr>
        <sz val="9"/>
        <color rgb="FF000000"/>
        <rFont val="Arial"/>
      </rPr>
      <t>85.930 (23,31%)</t>
    </r>
    <r>
      <rPr>
        <b/>
        <sz val="9"/>
        <color rgb="FF000000"/>
        <rFont val="Arial"/>
      </rPr>
      <t xml:space="preserve"> 
Avance a 30 de junio de 2025:
</t>
    </r>
    <r>
      <rPr>
        <sz val="9"/>
        <color rgb="FF000000"/>
        <rFont val="Arial"/>
      </rPr>
      <t>30.859 (29,31%)</t>
    </r>
  </si>
  <si>
    <t>Para el primer semestre comprendido entre enero y junio del 2025 se realizaron 30.859, actividades específicas para la comunidad en general, personas mayores, y en las Manzanas del Cuidado, facilitanto el acceso a sesiones de actividad física para distintos grupos poblacionales, brindando igualdad de condiciones y contribuyendo a mejorar la calidad de vida de los usuarios en Bogotá.
Se ofrecieron sesiones grupales en parques y escenarios del Distrito, dirigidas a toda la ciudadanía. La programación incluyó actividades enfocadas al desarrollo de capacidades físicas, el fortalecimiento de la salud mental y la apropiación de espacios públicos.
Para el segundo trimestre el programa Bogotá en Forma apoyó la realización de eventos como: La Celebración del Dia Mundial de Actividad Física y La celebración de los 30 años de la Recreovía, realizado el día 13 de abril y se desarrolló en la plaza de eventos del Parque Metropolitano Simón Bolívar, convocando a más de 2000 personas de todas las edades.
Fuente de Criterio: Informe de Gestión de 2025 - Instituto Distrital de Recreación y Deporte IDRD.</t>
  </si>
  <si>
    <r>
      <rPr>
        <b/>
        <sz val="9"/>
        <color rgb="FF000000"/>
        <rFont val="Arial"/>
      </rPr>
      <t xml:space="preserve">• Se asignaron recursos por: $ </t>
    </r>
    <r>
      <rPr>
        <sz val="9"/>
        <color rgb="FF000000"/>
        <rFont val="Arial"/>
      </rPr>
      <t xml:space="preserve">$14.346.346.246,00  y se comprometió: $10.949.821.225 (76,32%).
</t>
    </r>
    <r>
      <rPr>
        <b/>
        <sz val="9"/>
        <color rgb="FF000000"/>
        <rFont val="Arial"/>
      </rPr>
      <t xml:space="preserve">
•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 xml:space="preserve">Definitivas $4,132,012,298
Giros $2.993.198.849
(72,44%)
</t>
    </r>
  </si>
  <si>
    <r>
      <rPr>
        <b/>
        <sz val="9"/>
        <color rgb="FF000000"/>
        <rFont val="Arial"/>
      </rPr>
      <t xml:space="preserve">En el cuatrienio (2024 - 2027) el avance de recursos fue el siguiente:
</t>
    </r>
    <r>
      <rPr>
        <sz val="9"/>
        <color rgb="FF000000"/>
        <rFont val="Arial"/>
      </rPr>
      <t xml:space="preserve">Programado:  $ 48.145.555.088
Ejecutado: $ 17.482.468.156
Avance: (36.31%)
</t>
    </r>
    <r>
      <rPr>
        <b/>
        <sz val="9"/>
        <color rgb="FF000000"/>
        <rFont val="Arial"/>
      </rPr>
      <t xml:space="preserve">
</t>
    </r>
    <r>
      <rPr>
        <sz val="9"/>
        <color rgb="FF000000"/>
        <rFont val="Arial"/>
      </rPr>
      <t xml:space="preserve">
</t>
    </r>
    <r>
      <rPr>
        <b/>
        <sz val="9"/>
        <color rgb="FF000000"/>
        <rFont val="Arial"/>
      </rPr>
      <t>Fuente:</t>
    </r>
    <r>
      <rPr>
        <sz val="9"/>
        <color rgb="FF000000"/>
        <rFont val="Arial"/>
      </rPr>
      <t xml:space="preserve"> POAI
</t>
    </r>
  </si>
  <si>
    <t>El área no reportó eventos relacionados con contingencias que hayan afectado la ejecución de la actividad en el primer semestre del 2025ncontraron oferentes al proceso.</t>
  </si>
  <si>
    <t xml:space="preserve">La ficha MGA tiene registrado  3 riesgos de los cuales:
• Uno (1) Asociados a
fenómenos de origen
biológico: plagas
 Dos (2) operacionales 
Revisado el mapa de riesgos de gestión del proceso se encuentra un (1) riesgo de gestion asociado, cuenta con los atributos del control para evitar su materializacion.
 </t>
  </si>
  <si>
    <t xml:space="preserve">• Se recomienda realizar un permanente control a la ejecución física y presupuestal programada en el PDD, de manera que se asegure el cumplimiento de los compromisos proyectados en el año, y con ello se minimice la constitución de reservas presupuestales para la siguientes vigencias.
• Llevar a cabo el seguimiento a los riesgos identificados en el proyecto, registrados en la ficha MGA, fortaleciendo los controles y estableciendo acciones de mejora oportunas, con el fin de evitar que su materialización impida el cumplimiento de la meta propuesta.
</t>
  </si>
  <si>
    <r>
      <rPr>
        <b/>
        <sz val="9"/>
        <color rgb="FF000000"/>
        <rFont val="Arial"/>
      </rPr>
      <t xml:space="preserve">Cuatrienio: </t>
    </r>
    <r>
      <rPr>
        <sz val="9"/>
        <color rgb="FF000000"/>
        <rFont val="Arial"/>
      </rPr>
      <t xml:space="preserve">Desarrollar 45.325 actividades de promoción del uso de la bicicleta
</t>
    </r>
    <r>
      <rPr>
        <b/>
        <sz val="9"/>
        <color rgb="FF000000"/>
        <rFont val="Arial"/>
      </rPr>
      <t xml:space="preserve">
Meta 2025: </t>
    </r>
    <r>
      <rPr>
        <sz val="9"/>
        <color rgb="FF000000"/>
        <rFont val="Arial"/>
      </rPr>
      <t>12.950</t>
    </r>
  </si>
  <si>
    <r>
      <rPr>
        <b/>
        <sz val="9"/>
        <color rgb="FF000000"/>
        <rFont val="Arial"/>
      </rPr>
      <t xml:space="preserve">Avance Cuatrienio:
</t>
    </r>
    <r>
      <rPr>
        <sz val="9"/>
        <color rgb="FF000000"/>
        <rFont val="Arial"/>
      </rPr>
      <t xml:space="preserve">12.881 (28.42%)
</t>
    </r>
    <r>
      <rPr>
        <b/>
        <sz val="9"/>
        <color rgb="FF000000"/>
        <rFont val="Arial"/>
      </rPr>
      <t xml:space="preserve">
Avance vigencia 2025:
</t>
    </r>
    <r>
      <rPr>
        <sz val="9"/>
        <color rgb="FF000000"/>
        <rFont val="Arial"/>
      </rPr>
      <t>6.406 (49.45%)</t>
    </r>
  </si>
  <si>
    <t>Con base en la información suministrada por la Subdirección Técnica de Recreación y Deportes - STRD, para el primer semestre comprendido entre enero y junio del 2025, presento entre otros:  
El IDRD, en articulación con la Secretaría de la Mujer, brinda apoyo y espacios de respiro con la Escuela de la Bicicleta para beneficiar a las cuidadoras y los cuidadores de las Manzanas.  Actualmente, presta servicios de manera permanente en 25 puntos permanentes para el beneficiando de la comunidad, en horarios de lunes a sábado (incluyendo festivos) como también, 10 puntos itinerantes en los que se presta el servicio 2 veces por mes.
De enero a junio de 2025 se realizaron 4.070 actividades y se beneficiaron 55.913 personas.  Estas personas pudieron asistir a una o más sesiones.
De enero a junio de 2025, se desarrollaron los eventos “Salida MTB – Alto de la Viga” y “Ciclo Cometas”, “BiciPicnic Bogotá en Bici”, “Criterium Bici Bogotá: Diversión en Dos Ruedas” y “24 Horas MTB”, ofreciendo una experiencia de integración y disfrute para las bogotanas y bogotanos.
Fuente de Criterio: Informe de Gestión de enero a junio de 2025 - Instituto Distrital de Recreación y Deporte IDRD.</t>
  </si>
  <si>
    <r>
      <rPr>
        <b/>
        <sz val="9"/>
        <color rgb="FF000000"/>
        <rFont val="Arial"/>
      </rPr>
      <t xml:space="preserve">• Se asignaron recursos por: </t>
    </r>
    <r>
      <rPr>
        <sz val="9"/>
        <color rgb="FF000000"/>
        <rFont val="Arial"/>
      </rPr>
      <t xml:space="preserve">$10.201.990.621 y se comprometió: $6.348.615.399 (62,23%).
*Millones de pesos 
</t>
    </r>
    <r>
      <rPr>
        <b/>
        <sz val="9"/>
        <color rgb="FF000000"/>
        <rFont val="Arial"/>
      </rPr>
      <t xml:space="preserve">
•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 xml:space="preserve">Definitivas $3.589.226.642
Giros $2.829.335.869
(78,83%)
</t>
    </r>
    <r>
      <rPr>
        <b/>
        <sz val="9"/>
        <color rgb="FF000000"/>
        <rFont val="Arial"/>
      </rPr>
      <t xml:space="preserve">
</t>
    </r>
  </si>
  <si>
    <r>
      <rPr>
        <b/>
        <sz val="9"/>
        <color rgb="FF000000"/>
        <rFont val="Arial"/>
      </rPr>
      <t xml:space="preserve">En el cuatrienio (2024 - 2027 el avance de recursos fue el siguiente:
</t>
    </r>
    <r>
      <rPr>
        <sz val="9"/>
        <color rgb="FF000000"/>
        <rFont val="Arial"/>
      </rPr>
      <t xml:space="preserve">Programado:  $36.947.263.104
Ejecutado $10,750,830,372 
Avance: 29,10%
</t>
    </r>
    <r>
      <rPr>
        <b/>
        <sz val="9"/>
        <color rgb="FF000000"/>
        <rFont val="Arial"/>
      </rPr>
      <t xml:space="preserve">
*Millones de pesos 
</t>
    </r>
    <r>
      <rPr>
        <sz val="9"/>
        <color rgb="FF000000"/>
        <rFont val="Arial"/>
      </rPr>
      <t xml:space="preserve">
</t>
    </r>
    <r>
      <rPr>
        <b/>
        <sz val="9"/>
        <color rgb="FF000000"/>
        <rFont val="Arial"/>
      </rPr>
      <t xml:space="preserve">Fuente: </t>
    </r>
    <r>
      <rPr>
        <sz val="9"/>
        <color rgb="FF000000"/>
        <rFont val="Arial"/>
      </rPr>
      <t xml:space="preserve">POAI 
</t>
    </r>
  </si>
  <si>
    <t xml:space="preserve">La ficha MGA tiene registrado  3 riesgos de los cuales:
• Uno (1) Asociados a
fenómenos de origen
biológico: plagas
 Dos (2) operacionales 
Revisado el mapa de riesgos de gestión del proceso se encuentra un (1) riesgo de gestion asociado, cuenta con los atributos del control para evitar su materializacion.
</t>
  </si>
  <si>
    <t xml:space="preserve">
• Se recomienda realizar un permanente control a la ejecución física y presupuestal programada en el PDD, de manera que se asegure el cumplimiento de los compromisos proyectados en el año, y con ello se minimice la constitución de reservas presupuestales para la siguientes vigencias.
• Llevar a cabo el seguimiento a los riesgos identificados en el proyecto, registrados en la ficha MGA, fortaleciendo los controles y estableciendo acciones de mejora oportunas, con el fin de evitar que su materialización impida el cumplimiento de la meta propuesta.
• Reforzar los controles administravos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t>
  </si>
  <si>
    <r>
      <rPr>
        <b/>
        <sz val="9"/>
        <color rgb="FF000000"/>
        <rFont val="Arial"/>
      </rPr>
      <t xml:space="preserve">Cuatrienio: </t>
    </r>
    <r>
      <rPr>
        <sz val="9"/>
        <color rgb="FF000000"/>
        <rFont val="Arial"/>
      </rPr>
      <t xml:space="preserve"> Realizar 241 jornadas de Ciclovías dominicales y festivas</t>
    </r>
    <r>
      <rPr>
        <b/>
        <sz val="9"/>
        <color rgb="FF000000"/>
        <rFont val="Arial"/>
      </rPr>
      <t xml:space="preserve"> 
Meta 2025:  </t>
    </r>
    <r>
      <rPr>
        <sz val="9"/>
        <color rgb="FF000000"/>
        <rFont val="Arial"/>
      </rPr>
      <t>69</t>
    </r>
  </si>
  <si>
    <r>
      <rPr>
        <b/>
        <sz val="9"/>
        <color rgb="FF000000"/>
        <rFont val="Arial"/>
      </rPr>
      <t xml:space="preserve">Avance Cuatrienio:
</t>
    </r>
    <r>
      <rPr>
        <sz val="9"/>
        <color rgb="FF000000"/>
        <rFont val="Arial"/>
      </rPr>
      <t xml:space="preserve">68 (28,22%)
</t>
    </r>
    <r>
      <rPr>
        <b/>
        <sz val="9"/>
        <color rgb="FF000000"/>
        <rFont val="Arial"/>
      </rPr>
      <t xml:space="preserve">
Avance vigencia 2025:
</t>
    </r>
    <r>
      <rPr>
        <sz val="9"/>
        <color rgb="FF000000"/>
        <rFont val="Arial"/>
      </rPr>
      <t>34 (49,28%)</t>
    </r>
  </si>
  <si>
    <t>Para el primer semestre comprendido entre enero y junio del 2025 se cumplió el 100% de la meta con la realización de 34 jornadas de Ciclovía, donde han participado en promedio
2’013.236 personas, de las cuales han sido 1’390.135 hombres y 623.101 mujeres. Estos
participantes se desplazan de diferentes formas por la Ciclovía, de allí, se distingue entre la bicicleta, patines, caminando u otros, siendo el desplazamiento en bicicleta predominante.
En ocasiones, desde el programa Ciclovía se apoyan eventos que se desarrollan sobre las calzadas habilitadas, como ciclo paseos, trotes o salidas de running y caminatas, entre ellos se destacan los siguientes:
• Trote + kms de amistad
• Bogotá Diversa – Curvas en Bici
• Trote y caminata colegio John Dewey
• Trote Let’s run
• Ciclo vía Alternativa
• Trote “El man que corre”
• Trote De runners para runners
• Trote Start run
• Ciclo paseo Mujeres en movimiento
• Batucada BogoTAM TAM
• Demostración Copa Col sanitas Zurich
Fuente de Criterio: Informe de Gestión enero a junio de 2025 - Instituto Distrital de Recreación y Deporte IDRD.</t>
  </si>
  <si>
    <r>
      <rPr>
        <b/>
        <sz val="9"/>
        <color rgb="FF000000"/>
        <rFont val="Arial"/>
      </rPr>
      <t xml:space="preserve">• Se asignaron recursos por:  </t>
    </r>
    <r>
      <rPr>
        <sz val="9"/>
        <color rgb="FF000000"/>
        <rFont val="Arial"/>
      </rPr>
      <t xml:space="preserve">$17.067.751.450 y se comprometió: $12.347.890.920  (72,35%).
</t>
    </r>
    <r>
      <rPr>
        <b/>
        <sz val="9"/>
        <color rgb="FF000000"/>
        <rFont val="Arial"/>
      </rPr>
      <t xml:space="preserve"> 
•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Definitivas $5.650.092.498
Giros $3.158.067.162 (55,89%)</t>
    </r>
  </si>
  <si>
    <r>
      <rPr>
        <b/>
        <sz val="9"/>
        <color rgb="FF000000"/>
        <rFont val="Arial"/>
      </rPr>
      <t xml:space="preserve">En el cuatrienio (2024 - 2027 el avance de recursos fue el siguiente:
Programado:  </t>
    </r>
    <r>
      <rPr>
        <sz val="9"/>
        <color rgb="FF000000"/>
        <rFont val="Arial"/>
      </rPr>
      <t xml:space="preserve">$63.921.222.736 
</t>
    </r>
    <r>
      <rPr>
        <b/>
        <sz val="9"/>
        <color rgb="FF000000"/>
        <rFont val="Arial"/>
      </rPr>
      <t xml:space="preserve">
Ejecutado </t>
    </r>
    <r>
      <rPr>
        <sz val="9"/>
        <color rgb="FF000000"/>
        <rFont val="Arial"/>
      </rPr>
      <t xml:space="preserve">$ 19.654.192.423
</t>
    </r>
    <r>
      <rPr>
        <b/>
        <sz val="9"/>
        <color rgb="FF000000"/>
        <rFont val="Arial"/>
      </rPr>
      <t xml:space="preserve">
Avance: </t>
    </r>
    <r>
      <rPr>
        <sz val="9"/>
        <color rgb="FF000000"/>
        <rFont val="Arial"/>
      </rPr>
      <t xml:space="preserve">30.75%
</t>
    </r>
    <r>
      <rPr>
        <b/>
        <sz val="9"/>
        <color rgb="FF000000"/>
        <rFont val="Arial"/>
      </rPr>
      <t xml:space="preserve">
*Millones de pesos  
Fuente: </t>
    </r>
    <r>
      <rPr>
        <sz val="9"/>
        <color rgb="FF000000"/>
        <rFont val="Arial"/>
      </rPr>
      <t xml:space="preserve">POAI
</t>
    </r>
  </si>
  <si>
    <r>
      <rPr>
        <b/>
        <sz val="9"/>
        <color rgb="FF000000"/>
        <rFont val="Arial"/>
      </rPr>
      <t xml:space="preserve">Cuatrienio: </t>
    </r>
    <r>
      <rPr>
        <sz val="9"/>
        <color rgb="FF000000"/>
        <rFont val="Arial"/>
      </rPr>
      <t xml:space="preserve">Beneficiar 160.000 personas con procesos de alfabetización física que generen y multipliquen buenas prácticas para vivir una vida activa y saludable
</t>
    </r>
    <r>
      <rPr>
        <b/>
        <sz val="9"/>
        <color rgb="FF000000"/>
        <rFont val="Arial"/>
      </rPr>
      <t xml:space="preserve">
Meta 2025: </t>
    </r>
    <r>
      <rPr>
        <sz val="9"/>
        <color rgb="FF000000"/>
        <rFont val="Arial"/>
      </rPr>
      <t>35.000</t>
    </r>
  </si>
  <si>
    <r>
      <rPr>
        <b/>
        <sz val="9"/>
        <color rgb="FF000000"/>
        <rFont val="Arial"/>
      </rPr>
      <t xml:space="preserve">Avance Cuatrienio:
</t>
    </r>
    <r>
      <rPr>
        <sz val="9"/>
        <color rgb="FF000000"/>
        <rFont val="Arial"/>
      </rPr>
      <t xml:space="preserve">38.550 (24,09%)
</t>
    </r>
    <r>
      <rPr>
        <b/>
        <sz val="9"/>
        <color rgb="FF000000"/>
        <rFont val="Arial"/>
      </rPr>
      <t xml:space="preserve">
Avance vigencia 2025:
</t>
    </r>
    <r>
      <rPr>
        <sz val="9"/>
        <color rgb="FF000000"/>
        <rFont val="Arial"/>
      </rPr>
      <t>18.268 (52,19%)</t>
    </r>
  </si>
  <si>
    <t>Con base en la información suministrada por la Subdirección Técnica de Recreación y Deportes - STRD: 
En el periodo comprendido entre enero a junio de 2025, se alcanzó un cumplimiento de la meta del 106% beneficiando a 18.268 personas en Bogotá, con el desarrollo de 120 jornadas de promoción y formación en alfabetización física.
El programa brinda asesoría en actividad física a diversas poblaciones en entornos escolares, laborales y comunitarios, desarrollando procesos formativos en Alfabetización Física.
Las estrategias desarrolladas fueron:
-Servicio Social Estudiantil Obligatorio (SSEO)
-Consejería en actividad física para poblaciones
-Actividades en entornos Escolar, laboral y comunitario
-Articulación Intersectorial e Interinstitucional
-Eventos Programa Muévete Bogotá
Fuente de Criterio: Informe de Gestión enero a junio de 2025 - Instituto Distrital de Recreación y Deporte IDRD, registro fotográfico</t>
  </si>
  <si>
    <r>
      <rPr>
        <b/>
        <sz val="9"/>
        <color rgb="FF000000"/>
        <rFont val="Arial"/>
      </rPr>
      <t xml:space="preserve">• Se asignaron recursos por: $ </t>
    </r>
    <r>
      <rPr>
        <sz val="9"/>
        <color rgb="FF000000"/>
        <rFont val="Arial"/>
      </rPr>
      <t xml:space="preserve">$1.989.978.309 y se comprometió: $1.659.641.603  (83,40%).
</t>
    </r>
    <r>
      <rPr>
        <b/>
        <sz val="9"/>
        <color rgb="FF000000"/>
        <rFont val="Arial"/>
      </rPr>
      <t xml:space="preserve"> 
•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Definitivas $730.516.095
</t>
    </r>
    <r>
      <rPr>
        <sz val="9"/>
        <color rgb="FF000000"/>
        <rFont val="Arial"/>
      </rPr>
      <t xml:space="preserve">Giros $586.184.973
(80,24%)
</t>
    </r>
  </si>
  <si>
    <r>
      <rPr>
        <b/>
        <sz val="9"/>
        <color rgb="FF000000"/>
        <rFont val="Arial"/>
      </rPr>
      <t xml:space="preserve">En el cuatrienio (2024 - 2027 el avance de recursos fue el siguiente:
Programado:  </t>
    </r>
    <r>
      <rPr>
        <sz val="9"/>
        <color rgb="FF000000"/>
        <rFont val="Arial"/>
      </rPr>
      <t xml:space="preserve">$ 7.920.287.959 
</t>
    </r>
    <r>
      <rPr>
        <b/>
        <sz val="9"/>
        <color rgb="FF000000"/>
        <rFont val="Arial"/>
      </rPr>
      <t xml:space="preserve">
Ejecutado $ </t>
    </r>
    <r>
      <rPr>
        <sz val="9"/>
        <color rgb="FF000000"/>
        <rFont val="Arial"/>
      </rPr>
      <t xml:space="preserve"> 3.033.865.317
</t>
    </r>
    <r>
      <rPr>
        <b/>
        <sz val="9"/>
        <color rgb="FF000000"/>
        <rFont val="Arial"/>
      </rPr>
      <t xml:space="preserve">
</t>
    </r>
    <r>
      <rPr>
        <sz val="9"/>
        <color rgb="FF000000"/>
        <rFont val="Arial"/>
      </rPr>
      <t xml:space="preserve">Avance: 38.30%
</t>
    </r>
    <r>
      <rPr>
        <b/>
        <sz val="9"/>
        <color rgb="FF000000"/>
        <rFont val="Arial"/>
      </rPr>
      <t xml:space="preserve">
Fuente: POAI
</t>
    </r>
    <r>
      <rPr>
        <sz val="9"/>
        <color rgb="FF000000"/>
        <rFont val="Arial"/>
      </rPr>
      <t xml:space="preserve">
</t>
    </r>
  </si>
  <si>
    <t xml:space="preserve">La ficha MGA tiene registrado  3 riesgos de los cuales:
• Uno (1) Asociados a
fenómenos de origen
biológico: plagas
 Dos (2) operacionales 
Revisado el mapa de riesgos de gestión del proceso se encuentra un (1) riesgo de gestion asociado, cuenta con los atributos del control para evitar su materializacion.
 </t>
  </si>
  <si>
    <r>
      <rPr>
        <b/>
        <sz val="9"/>
        <color rgb="FF000000"/>
        <rFont val="Arial"/>
      </rPr>
      <t xml:space="preserve">Cuatrienio: </t>
    </r>
    <r>
      <rPr>
        <sz val="9"/>
        <color rgb="FF000000"/>
        <rFont val="Arial"/>
      </rPr>
      <t xml:space="preserve">Realizar 90.525 actividades de Recreación para grupos etarios y poblacionales
</t>
    </r>
    <r>
      <rPr>
        <b/>
        <sz val="9"/>
        <color rgb="FF000000"/>
        <rFont val="Arial"/>
      </rPr>
      <t xml:space="preserve">
Meta 2025: </t>
    </r>
    <r>
      <rPr>
        <sz val="9"/>
        <color rgb="FF000000"/>
        <rFont val="Arial"/>
      </rPr>
      <t>26.155</t>
    </r>
  </si>
  <si>
    <r>
      <rPr>
        <b/>
        <sz val="9"/>
        <color rgb="FF000000"/>
        <rFont val="Arial"/>
      </rPr>
      <t xml:space="preserve">Avance Cuatrienio:
</t>
    </r>
    <r>
      <rPr>
        <sz val="9"/>
        <color rgb="FF000000"/>
        <rFont val="Arial"/>
      </rPr>
      <t xml:space="preserve">20.808 (22,99%)
</t>
    </r>
    <r>
      <rPr>
        <b/>
        <sz val="9"/>
        <color rgb="FF000000"/>
        <rFont val="Arial"/>
      </rPr>
      <t xml:space="preserve">
Avance vigencia 2024: 
</t>
    </r>
    <r>
      <rPr>
        <sz val="9"/>
        <color rgb="FF000000"/>
        <rFont val="Arial"/>
      </rPr>
      <t>7.518 (28,74%)</t>
    </r>
  </si>
  <si>
    <t>Para el primer semestre comprendido entre enero y junio del 2025 se realizaron 7.518
actividades beneficiando a 404.233 personas, lo que representa un cumplimiento del 113% frente a lo programado.
El programa Bogotá Feliz tiene por objetivo promover la actividad física y los hábitos de vida saludable de los ciudadanos de Bogotá a través de actividades recreativas diseñadas para brindar un impacto integral en diferentes segmentos de la población, las actividades de esta meta están distribuidas en grupos etarios (Primera Infancia, Infancia, Adolescencia, Juventud y Adultez) y grupos poblacionales (Discapacidad, Familia y Otras Poblaciones).
Para el primer semestre de 2025, se realizaron los siguientes eventos Vacaciones Recreativas para Infancia.
Vacaciones Recreativas para Infancia
Vacaciones Recreativas para Adolescencia
Festi bienestar
Fuente de Criterio: Informe de Gestión enero a junio de 2025 - Instituto Distrital de Recreación y Deporte IDRD, registro fotográfico</t>
  </si>
  <si>
    <r>
      <rPr>
        <b/>
        <sz val="9"/>
        <color rgb="FF000000"/>
        <rFont val="Arial"/>
      </rPr>
      <t xml:space="preserve">• Se asignaron recursos por: $ </t>
    </r>
    <r>
      <rPr>
        <sz val="9"/>
        <color rgb="FF000000"/>
        <rFont val="Arial"/>
      </rPr>
      <t xml:space="preserve">$13.508.946.375 y se comprometió: $10.406.325.624  (77,03%).
</t>
    </r>
    <r>
      <rPr>
        <b/>
        <sz val="9"/>
        <color rgb="FF000000"/>
        <rFont val="Arial"/>
      </rPr>
      <t xml:space="preserve">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Definitivas $3.431.681.073
Giros $2.648.615.821
(77,18%)</t>
    </r>
  </si>
  <si>
    <r>
      <rPr>
        <b/>
        <sz val="9"/>
        <color rgb="FF000000"/>
        <rFont val="Arial"/>
      </rPr>
      <t xml:space="preserve">En el cuatrienio (2024 - 2027 el avance de recursos fue el siguiente:
</t>
    </r>
    <r>
      <rPr>
        <sz val="9"/>
        <color rgb="FF000000"/>
        <rFont val="Arial"/>
      </rPr>
      <t xml:space="preserve">Programado:  $ 50.610.878.009 
Ejecutado $   $ 15.787.250.213
Avance: 30,01%
</t>
    </r>
    <r>
      <rPr>
        <b/>
        <sz val="9"/>
        <color rgb="FF000000"/>
        <rFont val="Arial"/>
      </rPr>
      <t xml:space="preserve">
Fuente: POAI 
</t>
    </r>
    <r>
      <rPr>
        <sz val="9"/>
        <color rgb="FF000000"/>
        <rFont val="Arial"/>
      </rPr>
      <t xml:space="preserve">
</t>
    </r>
  </si>
  <si>
    <t xml:space="preserve">La ficha MGA tiene registrado  3 riesgos de los cuales:
• Uno (1) Asociados a
fenómenos de origen
biológico: plagas
 Dos (2) operacionales 
Revisado el mapa de riesgos de gestión del proceso se encuentra un (1) riesgo de gestion asociado, cuenta con los atributos del control para evitar su materializacion.
</t>
  </si>
  <si>
    <r>
      <rPr>
        <b/>
        <sz val="9"/>
        <color rgb="FF000000"/>
        <rFont val="Arial"/>
      </rPr>
      <t xml:space="preserve">Cuatrienio:  </t>
    </r>
    <r>
      <rPr>
        <sz val="9"/>
        <color rgb="FF000000"/>
        <rFont val="Arial"/>
      </rPr>
      <t xml:space="preserve">Desarrollar 158 Experiencias para la Paz
</t>
    </r>
    <r>
      <rPr>
        <b/>
        <sz val="9"/>
        <color rgb="FF000000"/>
        <rFont val="Arial"/>
      </rPr>
      <t xml:space="preserve">
Meta 2025:</t>
    </r>
    <r>
      <rPr>
        <sz val="9"/>
        <color rgb="FF000000"/>
        <rFont val="Arial"/>
      </rPr>
      <t xml:space="preserve"> 37</t>
    </r>
  </si>
  <si>
    <r>
      <rPr>
        <b/>
        <sz val="9"/>
        <color rgb="FF000000"/>
        <rFont val="Arial"/>
      </rPr>
      <t xml:space="preserve">Avance Cuatrienio:
</t>
    </r>
    <r>
      <rPr>
        <sz val="9"/>
        <color rgb="FF000000"/>
        <rFont val="Arial"/>
      </rPr>
      <t xml:space="preserve">35 (22,15 %)
</t>
    </r>
    <r>
      <rPr>
        <b/>
        <sz val="9"/>
        <color rgb="FF000000"/>
        <rFont val="Arial"/>
      </rPr>
      <t xml:space="preserve">
Avance vigencia 2025: </t>
    </r>
    <r>
      <rPr>
        <sz val="9"/>
        <color rgb="FF000000"/>
        <rFont val="Arial"/>
      </rPr>
      <t>10 (27,02%)</t>
    </r>
  </si>
  <si>
    <t>Con base en la información suministrada por la Subdirección Técnica de Recreación y Deportes - STRD Para el primer semestre comprendido entre enero y junio del 2025 se realizaron 10 experiencias beneficiando a 496 personas.   El programa Deporte para la Paz, se presenta como "la nueva cara del deporte social comunitario". El objetivo de este programa es fomentar la convivencia pacífica y la inclusión social, organizando torneos y competiciones que promueven valores ciudadanos fundamentales como el respeto, la solidaridad y el trabajo en equipo.
Este programa se ejecuta mediante las siguientes actividades:
Juegos Comunales Distritales
Torneos Barriales para la Paz
Torneos para Poblacionales con enfoque diferencial
Torneo de fútbol infantil “Nuevas Estrellas Bogotanas
Fuente de Criterio: Informe de Gestión de enero a junio de 2025 - Instituto Distrital de Recreación y Deporte IDRD, registro fotográfico</t>
  </si>
  <si>
    <r>
      <rPr>
        <b/>
        <sz val="9"/>
        <color rgb="FF000000"/>
        <rFont val="Arial"/>
      </rPr>
      <t xml:space="preserve">En el cuatrienio (2024 - 2027 el avance de recursos fue el siguiente:
</t>
    </r>
    <r>
      <rPr>
        <sz val="9"/>
        <color rgb="FF000000"/>
        <rFont val="Arial"/>
      </rPr>
      <t xml:space="preserve">Programado:  $ 9.502.959.106 
Ejecutado $ 3.533.953.668
</t>
    </r>
    <r>
      <rPr>
        <b/>
        <sz val="9"/>
        <color rgb="FF000000"/>
        <rFont val="Arial"/>
      </rPr>
      <t xml:space="preserve">
Avance: </t>
    </r>
    <r>
      <rPr>
        <sz val="9"/>
        <color rgb="FF000000"/>
        <rFont val="Arial"/>
      </rPr>
      <t xml:space="preserve">37.19%
</t>
    </r>
    <r>
      <rPr>
        <b/>
        <sz val="9"/>
        <color rgb="FF000000"/>
        <rFont val="Arial"/>
      </rPr>
      <t xml:space="preserve">
Fuente: POAI
</t>
    </r>
  </si>
  <si>
    <t xml:space="preserve">
• Se recomienda realizar un permanente control a la ejecución física y presupuestal programada en el PDD, de manera que se asegure el cumplimiento de los compromisos proyectados en el año, y con ello se minimice la constitución de reservas presupuestales para la siguientes vigencias.
• Teniendo en cuenta que la meta cumplió en magnitud, se recomienda continuar con los controles y la gestión operativa para la ejecución de la misma.
• Llevar a cabo el seguimiento a los riesgos identificados en el proyecto, registrados en la ficha MGA, fortaleciendo los controles y estableciendo acciones de mejora oportunas, con el fin de evitar que su materialización impida el cumplimiento de la meta propuesta.
• Se recomienda sustentar en debida forma la adquisición de bienes y servicios de los proyectos en cumplimiento a los principios contractuales con el fin de evitar los rezagos presentados.
• Reforzar los controles administravos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t>
  </si>
  <si>
    <r>
      <rPr>
        <b/>
        <sz val="9"/>
        <color rgb="FF000000"/>
        <rFont val="Arial"/>
        <family val="2"/>
      </rPr>
      <t>Cuatrienio</t>
    </r>
    <r>
      <rPr>
        <sz val="9"/>
        <color rgb="FF000000"/>
        <rFont val="Arial"/>
        <family val="2"/>
      </rPr>
      <t xml:space="preserve">:Implementar 1 programa de Recreación Escolar
</t>
    </r>
    <r>
      <rPr>
        <b/>
        <sz val="9"/>
        <color rgb="FF000000"/>
        <rFont val="Arial"/>
        <family val="2"/>
      </rPr>
      <t>Meta 2024</t>
    </r>
    <r>
      <rPr>
        <sz val="9"/>
        <color rgb="FF000000"/>
        <rFont val="Arial"/>
        <family val="2"/>
      </rPr>
      <t>:  Esta meta está programada para los años 2026-2027</t>
    </r>
  </si>
  <si>
    <t>Esta meta está programada para los años 2026-2027</t>
  </si>
  <si>
    <r>
      <rPr>
        <b/>
        <sz val="9"/>
        <color rgb="FF000000"/>
        <rFont val="Arial"/>
      </rPr>
      <t xml:space="preserve">Cuatrienio:  </t>
    </r>
    <r>
      <rPr>
        <sz val="9"/>
        <color rgb="FF000000"/>
        <rFont val="Arial"/>
      </rPr>
      <t xml:space="preserve">Desarrollar 4 torneos deportivos que fortalezcan el deporte femenino en la ciudad
</t>
    </r>
    <r>
      <rPr>
        <b/>
        <sz val="9"/>
        <color rgb="FF000000"/>
        <rFont val="Arial"/>
      </rPr>
      <t xml:space="preserve">Meta 2025: </t>
    </r>
    <r>
      <rPr>
        <sz val="9"/>
        <color rgb="FF000000"/>
        <rFont val="Arial"/>
      </rPr>
      <t>1</t>
    </r>
  </si>
  <si>
    <r>
      <rPr>
        <b/>
        <sz val="9"/>
        <color rgb="FF000000"/>
        <rFont val="Arial"/>
      </rPr>
      <t xml:space="preserve">Avance Cuatrienio:
 </t>
    </r>
    <r>
      <rPr>
        <sz val="9"/>
        <color rgb="FF000000"/>
        <rFont val="Arial"/>
      </rPr>
      <t xml:space="preserve">1 (25%)
</t>
    </r>
    <r>
      <rPr>
        <b/>
        <sz val="9"/>
        <color rgb="FF000000"/>
        <rFont val="Arial"/>
      </rPr>
      <t xml:space="preserve">
Avance vigencia 2025: </t>
    </r>
    <r>
      <rPr>
        <sz val="9"/>
        <color rgb="FF000000"/>
        <rFont val="Arial"/>
      </rPr>
      <t>1 (100%)</t>
    </r>
  </si>
  <si>
    <t>Con base en la información suministrada por la Subdirección Técnica de Recreación y Deportes - STRD, para el primer semestre comprendido entre enero y junio del 2025, la meta no tuvo programación, sin embargo, se tiene programada para el mes de agosto de la actual vigencia.
El Torneo de Fútbol Femenino promueve la equidad de género, la integración comunitaria y la convivencia pacífica, al mismo tiempo que impulsa la inclusión social
Fuente de Criterio: Informe de Gestión de enero a junio de 2025 - Instituto Distrital de Recreación y Deporte IDRD, registro fotográfico</t>
  </si>
  <si>
    <r>
      <rPr>
        <b/>
        <sz val="9"/>
        <color rgb="FF000000"/>
        <rFont val="Arial"/>
      </rPr>
      <t xml:space="preserve">• Se asignaron recursos por: </t>
    </r>
    <r>
      <rPr>
        <sz val="9"/>
        <color rgb="FF000000"/>
        <rFont val="Arial"/>
      </rPr>
      <t xml:space="preserve">$350.000.000  y se comprometió: $0.00  (0,00%).
</t>
    </r>
    <r>
      <rPr>
        <b/>
        <sz val="9"/>
        <color rgb="FF000000"/>
        <rFont val="Arial"/>
      </rPr>
      <t xml:space="preserve"> 
•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 xml:space="preserve">Definitivas $150.000.000
Giros $149.106.716
(99,40%)
</t>
    </r>
  </si>
  <si>
    <r>
      <rPr>
        <b/>
        <sz val="9"/>
        <color rgb="FF000000"/>
        <rFont val="Arial"/>
      </rPr>
      <t xml:space="preserve">En el cuatrienio (2024 - 2027 el avance de recursos fue el siguiente:
Programado:  $ 1.200.000.000
Ejecutado $ 150.000.000 
Avance: 12,5%
Fuente: POAI
</t>
    </r>
    <r>
      <rPr>
        <sz val="9"/>
        <color rgb="FF000000"/>
        <rFont val="Arial"/>
      </rPr>
      <t xml:space="preserve">
</t>
    </r>
  </si>
  <si>
    <t xml:space="preserve">La ficha MGA tiene registrado  3 riesgos de los cuales:
• Uno (1) Asociados a
fenómenos de origen
biológico: plagas
 Dos (2) operacionales 
Revisado el mapa de riesgos de gestión del proceso se encuentra un (1) riesgo de gestión asociado, cuenta con los atributos del control para evitar su materialización.
 </t>
  </si>
  <si>
    <t xml:space="preserve">
• Se recomienda realizar un permanente control a la ejecución física y presupuestal programada en el PDD, de manera que se asegure el cumplimiento de los compromisos proyectados en el año, y con ello se minimice la constitución de reservas presupuestales para la siguientes vigencias.
• Llevar a cabo el seguimiento a los riesgos identificados en el proyecto, registrados en la ficha MGA, fortaleciendo los controles y estableciendo acciones de mejora oportunas, con el fin de evitar que su materialización impida el cumplimiento de la meta propuesta.
• Reforzar los controles administrados y operativos de tal forma que pueda garantizarse una mayor ejecución en los giros toda vez que no se registra para la meta compromisos presupuestales.
</t>
  </si>
  <si>
    <r>
      <rPr>
        <b/>
        <sz val="9"/>
        <color rgb="FF000000"/>
        <rFont val="Arial"/>
      </rPr>
      <t xml:space="preserve">Cuatrienio: </t>
    </r>
    <r>
      <rPr>
        <sz val="9"/>
        <color rgb="FF000000"/>
        <rFont val="Arial"/>
      </rPr>
      <t>Realizar 4 torneos por la igualdad que permitan espacios de integración familiar, comunitaria y de construcción de paz y convivenci</t>
    </r>
    <r>
      <rPr>
        <b/>
        <sz val="9"/>
        <color rgb="FF000000"/>
        <rFont val="Arial"/>
      </rPr>
      <t>a 
Meta 2025:</t>
    </r>
    <r>
      <rPr>
        <sz val="9"/>
        <color rgb="FF000000"/>
        <rFont val="Arial"/>
      </rPr>
      <t xml:space="preserve"> 1</t>
    </r>
  </si>
  <si>
    <r>
      <rPr>
        <b/>
        <sz val="9"/>
        <color rgb="FF000000"/>
        <rFont val="Arial"/>
      </rPr>
      <t xml:space="preserve">Avance Cuatrienio:
</t>
    </r>
    <r>
      <rPr>
        <sz val="9"/>
        <color rgb="FF000000"/>
        <rFont val="Arial"/>
      </rPr>
      <t xml:space="preserve">1 (25%)
</t>
    </r>
    <r>
      <rPr>
        <b/>
        <sz val="9"/>
        <color rgb="FF000000"/>
        <rFont val="Arial"/>
      </rPr>
      <t xml:space="preserve">
Avance vigencia 2025: 
</t>
    </r>
    <r>
      <rPr>
        <sz val="9"/>
        <color rgb="FF000000"/>
        <rFont val="Arial"/>
      </rPr>
      <t>1 (100 %)</t>
    </r>
  </si>
  <si>
    <t>Con base en la información suministrada por la Subdirección Técnica de Recreación y Deportes - STRD, para el primer semestre entre enero y junio del 2025, la meta no tuvo programación, y se encuentra programada para octubre de la actual vigencia.
Los “Juegos por La Igualdad” tienen como finalidad promover la inclusión social, la convivencia pacífica y el respeto por la diversidad.
Fuente de Criterio: Informe de Gestión de enero a junio de 2025 - Instituto Distrital de Recreación y Deporte IDRD, registro fotográfico</t>
  </si>
  <si>
    <r>
      <rPr>
        <b/>
        <sz val="9"/>
        <color rgb="FF000000"/>
        <rFont val="Arial"/>
      </rPr>
      <t xml:space="preserve">• Se asignaron recursos por: </t>
    </r>
    <r>
      <rPr>
        <sz val="9"/>
        <color rgb="FF000000"/>
        <rFont val="Arial"/>
      </rPr>
      <t xml:space="preserve">$150.000.000  y se comprometió: $0.00  (0,00%).
</t>
    </r>
    <r>
      <rPr>
        <b/>
        <sz val="9"/>
        <color rgb="FF000000"/>
        <rFont val="Arial"/>
      </rPr>
      <t xml:space="preserve"> 
•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 xml:space="preserve">Definitivas $150.000.000
Giros $149.106.716
(99,40%)
</t>
    </r>
  </si>
  <si>
    <r>
      <rPr>
        <b/>
        <sz val="9"/>
        <color rgb="FF000000"/>
        <rFont val="Arial"/>
      </rPr>
      <t xml:space="preserve">En el cuatrienio (2024 - 2027 el avance de recursos fue el siguiente:
Programado:  $ </t>
    </r>
    <r>
      <rPr>
        <sz val="9"/>
        <color rgb="FF000000"/>
        <rFont val="Arial"/>
      </rPr>
      <t xml:space="preserve">606.325.800 
</t>
    </r>
    <r>
      <rPr>
        <b/>
        <sz val="9"/>
        <color rgb="FF000000"/>
        <rFont val="Arial"/>
      </rPr>
      <t>Ejecutado $</t>
    </r>
    <r>
      <rPr>
        <sz val="9"/>
        <color rgb="FF000000"/>
        <rFont val="Arial"/>
      </rPr>
      <t xml:space="preserve">156.325.800 
</t>
    </r>
    <r>
      <rPr>
        <b/>
        <sz val="9"/>
        <color rgb="FF000000"/>
        <rFont val="Arial"/>
      </rPr>
      <t xml:space="preserve">
Avance: </t>
    </r>
    <r>
      <rPr>
        <sz val="9"/>
        <color rgb="FF000000"/>
        <rFont val="Arial"/>
      </rPr>
      <t xml:space="preserve">26%
</t>
    </r>
    <r>
      <rPr>
        <b/>
        <sz val="9"/>
        <color rgb="FF000000"/>
        <rFont val="Arial"/>
      </rPr>
      <t xml:space="preserve">
Fuente: POAI 
</t>
    </r>
    <r>
      <rPr>
        <sz val="9"/>
        <color rgb="FF000000"/>
        <rFont val="Arial"/>
      </rPr>
      <t xml:space="preserve">
</t>
    </r>
  </si>
  <si>
    <t xml:space="preserve">
• Se recomienda realizar un permanente control a la ejecución física y presupuestal programada en el PDD, de manera que se asegure el cumplimiento de los compromisos proyectados en el año, y con ello se minimice la constitución de reservas presupuestales para la siguientes vigencias.
• Llevar a cabo el seguimiento a los riesgos identificados en el proyecto, registrados en la ficha MGA, fortaleciendo los controles y estableciendo acciones de mejora oportunas, con el fin de evitar que su materialización impida el cumplimiento de la meta propuesta.
• Reforzar los controles administrados y operativos de tal forma que pueda garantizarse una mayor ejecución en los giros toda vez que no se registra para la meta compromisos presupuestales.</t>
  </si>
  <si>
    <t>META 10</t>
  </si>
  <si>
    <r>
      <rPr>
        <b/>
        <sz val="9"/>
        <color rgb="FF000000"/>
        <rFont val="Arial"/>
      </rPr>
      <t xml:space="preserve">Cuatrienio: </t>
    </r>
    <r>
      <rPr>
        <sz val="9"/>
        <color rgb="FF000000"/>
        <rFont val="Arial"/>
      </rPr>
      <t xml:space="preserve">Desarrollar 105 eventos metropolitanos.
</t>
    </r>
    <r>
      <rPr>
        <b/>
        <sz val="9"/>
        <color rgb="FF000000"/>
        <rFont val="Arial"/>
      </rPr>
      <t xml:space="preserve">
Meta 2025: </t>
    </r>
    <r>
      <rPr>
        <sz val="9"/>
        <color rgb="FF000000"/>
        <rFont val="Arial"/>
      </rPr>
      <t>31</t>
    </r>
  </si>
  <si>
    <r>
      <rPr>
        <b/>
        <sz val="9"/>
        <color rgb="FF000000"/>
        <rFont val="Arial"/>
      </rPr>
      <t xml:space="preserve">Avance Cuatrienio:
</t>
    </r>
    <r>
      <rPr>
        <sz val="9"/>
        <color rgb="FF000000"/>
        <rFont val="Arial"/>
      </rPr>
      <t xml:space="preserve">21 (20 %)
</t>
    </r>
    <r>
      <rPr>
        <b/>
        <sz val="9"/>
        <color rgb="FF000000"/>
        <rFont val="Arial"/>
      </rPr>
      <t>Avance vigencia 2025:</t>
    </r>
    <r>
      <rPr>
        <sz val="9"/>
        <color rgb="FF000000"/>
        <rFont val="Arial"/>
      </rPr>
      <t xml:space="preserve"> 21 (100 %</t>
    </r>
    <r>
      <rPr>
        <b/>
        <sz val="9"/>
        <color rgb="FF000000"/>
        <rFont val="Arial"/>
      </rPr>
      <t>)</t>
    </r>
  </si>
  <si>
    <t>Para el primer semestre comprendido entre enero y junio del 2025 se presenta un
cumplimiento del 100% de la meta con la ejecución de 8 eventos beneficiando a 15.596
personas. Es importante aclarar que estas personas pudieron asistir a uno o más eventos de la meta.
Estos eventos recreativos son dirigidos a todos los habitantes de Bogotá, con el propósito de promover hábitos de estilos de vida saludable y brindar espacios de esparcimiento y sana convivencia.
FESTIBIENESTAR
CELEBRACION DEL DIA DE LOS NIÑOS Y LAS NIÑAS
FESTIBIENESTAR ALTA BLANCA
SUBE MONSERRATE
DIA MUNDIAL DE ACTIVIDAD FÍSICA Y 30 AÑOS DE RECREOVIA
FESTIBIENESTAR
DIA INTERNACIONAL DEL YOGA
LANZAMIENTO FESTIVAL DE VERANO
Fuente de Criterio: Informe de Gestión de enero a junio de 2025 - Instituto Distrital de Recreación y Deporte IDRD, registro fotográfico</t>
  </si>
  <si>
    <r>
      <rPr>
        <b/>
        <sz val="9"/>
        <color rgb="FF000000"/>
        <rFont val="Arial"/>
      </rPr>
      <t xml:space="preserve">• Se asignaron recursos por: </t>
    </r>
    <r>
      <rPr>
        <sz val="9"/>
        <color rgb="FF000000"/>
        <rFont val="Arial"/>
      </rPr>
      <t xml:space="preserve">$8.672.932.076  y se comprometió: $6.638.741.793 (76,55%).
</t>
    </r>
    <r>
      <rPr>
        <b/>
        <sz val="9"/>
        <color rgb="FF000000"/>
        <rFont val="Arial"/>
      </rPr>
      <t xml:space="preserve">• RESERVAS 2024 A PAGAR EN 2025 (Nuevo contrato social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 xml:space="preserve">Definitivas $5.672.145.818
Giros $4.715.997.167
(83,14%)
</t>
    </r>
    <r>
      <rPr>
        <b/>
        <sz val="9"/>
        <color rgb="FF000000"/>
        <rFont val="Arial"/>
      </rPr>
      <t xml:space="preserve">
</t>
    </r>
    <r>
      <rPr>
        <sz val="9"/>
        <color rgb="FF000000"/>
        <rFont val="Arial"/>
      </rPr>
      <t xml:space="preserve">
</t>
    </r>
  </si>
  <si>
    <r>
      <rPr>
        <b/>
        <sz val="9"/>
        <color rgb="FF000000"/>
        <rFont val="Arial"/>
      </rPr>
      <t xml:space="preserve">En el cuatrienio (2024 - 2027 el avance de recursos fue el siguiente:
Programado:  $ </t>
    </r>
    <r>
      <rPr>
        <sz val="9"/>
        <color rgb="FF000000"/>
        <rFont val="Arial"/>
      </rPr>
      <t>42.891.397.134</t>
    </r>
    <r>
      <rPr>
        <b/>
        <sz val="9"/>
        <color rgb="FF000000"/>
        <rFont val="Arial"/>
      </rPr>
      <t xml:space="preserve"> 
Ejecutado $ </t>
    </r>
    <r>
      <rPr>
        <sz val="9"/>
        <color rgb="FF000000"/>
        <rFont val="Arial"/>
      </rPr>
      <t xml:space="preserve">18.066.501.621
</t>
    </r>
    <r>
      <rPr>
        <b/>
        <sz val="9"/>
        <color rgb="FF000000"/>
        <rFont val="Arial"/>
      </rPr>
      <t xml:space="preserve">Avance: </t>
    </r>
    <r>
      <rPr>
        <sz val="9"/>
        <color rgb="FF000000"/>
        <rFont val="Arial"/>
      </rPr>
      <t xml:space="preserve">42,12%
</t>
    </r>
    <r>
      <rPr>
        <b/>
        <sz val="9"/>
        <color rgb="FF000000"/>
        <rFont val="Arial"/>
      </rPr>
      <t xml:space="preserve">
Fuente: POAI
</t>
    </r>
    <r>
      <rPr>
        <sz val="9"/>
        <color rgb="FF000000"/>
        <rFont val="Arial"/>
      </rPr>
      <t xml:space="preserve">
</t>
    </r>
  </si>
  <si>
    <t>META 11</t>
  </si>
  <si>
    <r>
      <rPr>
        <b/>
        <sz val="9"/>
        <color rgb="FF000000"/>
        <rFont val="Arial"/>
      </rPr>
      <t xml:space="preserve">Cuatrienio: </t>
    </r>
    <r>
      <rPr>
        <sz val="9"/>
        <color rgb="FF000000"/>
        <rFont val="Arial"/>
      </rPr>
      <t xml:space="preserve">Diseñar e implementar 1 estrategia de medición e investigación sobre las acciones recreativas. </t>
    </r>
    <r>
      <rPr>
        <b/>
        <sz val="9"/>
        <color rgb="FF000000"/>
        <rFont val="Arial"/>
      </rPr>
      <t xml:space="preserve"> 
Meta 2025:</t>
    </r>
    <r>
      <rPr>
        <sz val="9"/>
        <color rgb="FF000000"/>
        <rFont val="Arial"/>
      </rPr>
      <t xml:space="preserve"> 1</t>
    </r>
  </si>
  <si>
    <r>
      <rPr>
        <b/>
        <sz val="9"/>
        <color rgb="FF000000"/>
        <rFont val="Arial"/>
      </rPr>
      <t xml:space="preserve">Avance Cuatrienio:
</t>
    </r>
    <r>
      <rPr>
        <sz val="9"/>
        <color rgb="FF000000"/>
        <rFont val="Arial"/>
      </rPr>
      <t xml:space="preserve">No es viable acumular los porcentajes de cada vigencia, dado que se trata de una meta de tipo de anualización Constante
</t>
    </r>
    <r>
      <rPr>
        <b/>
        <sz val="9"/>
        <color rgb="FF000000"/>
        <rFont val="Arial"/>
      </rPr>
      <t xml:space="preserve">
Avance vigencia 2025: </t>
    </r>
    <r>
      <rPr>
        <sz val="9"/>
        <color rgb="FF000000"/>
        <rFont val="Arial"/>
      </rPr>
      <t>0.5 (50%)</t>
    </r>
  </si>
  <si>
    <t>Para el primer semestre comprendido entre enero y junio del 2025 según la información reportada por la STRD, han desarrollaron las acciones que dan cumplimiento al 100% de la programación de la meta del periodo. Se proyectó un informe con el análisis de los resultados obtenidos a partir de encuestas, análisis estadísticos y procesos de observación realizados entre las poblaciones participantes. La caracterización incluye variables demográficas y socioeconómicas, mientras que las mediciones de satisfacción exploran la percepción de calidad y los niveles de disfrute y compromiso con los programas. Adicionalmente, los comportamientos asociados a los programas permiten evidenciar los niveles de actividad física, el uso del tiempo libre y hábitos saludables.
Fuente de Criterio: Informe de Gestión de enero a junio de 2025 - Instituto Distrital de Recreación y Deporte IDRD, registro fotográfico</t>
  </si>
  <si>
    <r>
      <rPr>
        <b/>
        <sz val="9"/>
        <color rgb="FF000000"/>
        <rFont val="Arial"/>
      </rPr>
      <t>• Se asignaron recursos por:</t>
    </r>
    <r>
      <rPr>
        <sz val="9"/>
        <color rgb="FF000000"/>
        <rFont val="Arial"/>
      </rPr>
      <t xml:space="preserve"> $165.764.760  y se comprometió: $165.764.760 (100%).
</t>
    </r>
    <r>
      <rPr>
        <b/>
        <sz val="9"/>
        <color rgb="FF000000"/>
        <rFont val="Arial"/>
      </rPr>
      <t xml:space="preserve"> 
•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 xml:space="preserve">Definitivas $19.779.867
Giros $19.779.867
(100%)
</t>
    </r>
  </si>
  <si>
    <r>
      <rPr>
        <b/>
        <sz val="9"/>
        <color rgb="FF000000"/>
        <rFont val="Arial"/>
      </rPr>
      <t xml:space="preserve">En el cuatrienio (2024 - 2027 el avance de recursos fue el siguiente:
Programado:  $ 800.156.139
Ejecutado $ 241.808.160
Avance: 30,22%
Fuente: POAI 
</t>
    </r>
    <r>
      <rPr>
        <sz val="9"/>
        <color rgb="FF000000"/>
        <rFont val="Arial"/>
      </rPr>
      <t xml:space="preserve">
</t>
    </r>
  </si>
  <si>
    <t>META 12</t>
  </si>
  <si>
    <r>
      <rPr>
        <b/>
        <sz val="9"/>
        <color rgb="FF000000"/>
        <rFont val="Arial"/>
      </rPr>
      <t>Cuatrienio</t>
    </r>
    <r>
      <rPr>
        <sz val="9"/>
        <color rgb="FF000000"/>
        <rFont val="Arial"/>
      </rPr>
      <t xml:space="preserve">: Pagar 100% de los compromisos de vigencias anteriores fenecida
</t>
    </r>
    <r>
      <rPr>
        <b/>
        <sz val="9"/>
        <color rgb="FF000000"/>
        <rFont val="Arial"/>
      </rPr>
      <t>Meta 2025</t>
    </r>
    <r>
      <rPr>
        <sz val="9"/>
        <color rgb="FF000000"/>
        <rFont val="Arial"/>
      </rPr>
      <t>: 100</t>
    </r>
  </si>
  <si>
    <r>
      <rPr>
        <b/>
        <sz val="9"/>
        <color rgb="FF000000"/>
        <rFont val="Arial"/>
      </rPr>
      <t xml:space="preserve">Avance Cuatrienio
</t>
    </r>
    <r>
      <rPr>
        <sz val="9"/>
        <color rgb="FF000000"/>
        <rFont val="Arial"/>
      </rPr>
      <t xml:space="preserve">No es viable acumular los porcentajes de cada vigencia, dado que se trata de una meta de tipo de anualizacion constante
</t>
    </r>
    <r>
      <rPr>
        <b/>
        <sz val="9"/>
        <color rgb="FF000000"/>
        <rFont val="Arial"/>
      </rPr>
      <t xml:space="preserve">
Avance vigencia 2025:
</t>
    </r>
    <r>
      <rPr>
        <sz val="9"/>
        <color rgb="FF000000"/>
        <rFont val="Arial"/>
      </rPr>
      <t xml:space="preserve">100 (100 %)
</t>
    </r>
    <r>
      <rPr>
        <b/>
        <sz val="9"/>
        <color rgb="FF000000"/>
        <rFont val="Arial"/>
      </rPr>
      <t xml:space="preserve">
</t>
    </r>
  </si>
  <si>
    <t xml:space="preserve">Para la meta en mención y de acuerdo con la información suministrada por la Subdirección Técnica de Recreación y Deportes - STRD, el porcentaje de ejecución con corte a 30 de junio de 2025 fue del 100% </t>
  </si>
  <si>
    <r>
      <rPr>
        <b/>
        <sz val="9"/>
        <color rgb="FF000000"/>
        <rFont val="Arial"/>
      </rPr>
      <t>• Se asignaron recursos por</t>
    </r>
    <r>
      <rPr>
        <sz val="9"/>
        <color rgb="FF000000"/>
        <rFont val="Arial"/>
      </rPr>
      <t>: $57.857.884  y se comprometió: $48.588.118 (83,98%)</t>
    </r>
    <r>
      <rPr>
        <b/>
        <sz val="9"/>
        <color rgb="FF000000"/>
        <rFont val="Arial"/>
      </rPr>
      <t xml:space="preserve">.
•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 xml:space="preserve">Definitivas $0.00
Giros $0.00
(0,00%)
</t>
    </r>
  </si>
  <si>
    <r>
      <rPr>
        <b/>
        <sz val="9"/>
        <color rgb="FF000000"/>
        <rFont val="Arial"/>
      </rPr>
      <t xml:space="preserve">En el cuatrienio (2024 - 2027 el avance de recursos fue el siguiente:
</t>
    </r>
    <r>
      <rPr>
        <sz val="9"/>
        <color rgb="FF000000"/>
        <rFont val="Arial"/>
      </rPr>
      <t xml:space="preserve">Programado:  $ 361.358.159
Ejecutado $ $ 352.088.393
Avance: 97,93%
</t>
    </r>
    <r>
      <rPr>
        <b/>
        <sz val="9"/>
        <color rgb="FF000000"/>
        <rFont val="Arial"/>
      </rPr>
      <t xml:space="preserve">
Fuente: POAI
</t>
    </r>
    <r>
      <rPr>
        <sz val="9"/>
        <color rgb="FF000000"/>
        <rFont val="Arial"/>
      </rPr>
      <t xml:space="preserve">
</t>
    </r>
  </si>
  <si>
    <t>PROYECTO: 8159 Formación integral de la primera infancia, infancia, adolescencia y juventud a través de procesos de exploración, apropiación e iniciación mediante el juego y el deporte en Bogotá D.C.</t>
  </si>
  <si>
    <r>
      <rPr>
        <b/>
        <sz val="9"/>
        <color rgb="FF000000"/>
        <rFont val="Arial"/>
      </rPr>
      <t>Cuatrienio:</t>
    </r>
    <r>
      <rPr>
        <sz val="9"/>
        <color rgb="FF000000"/>
        <rFont val="Arial"/>
      </rPr>
      <t xml:space="preserve"> Beneficiar 200.900 Niñas, niños, adolescentes y jóvenes a través de los centros de interés ofertados por la Jornada Escolar Complementaria
</t>
    </r>
    <r>
      <rPr>
        <b/>
        <sz val="9"/>
        <color rgb="FF000000"/>
        <rFont val="Arial"/>
      </rPr>
      <t>Meta 2025</t>
    </r>
    <r>
      <rPr>
        <sz val="9"/>
        <color rgb="FF000000"/>
        <rFont val="Arial"/>
      </rPr>
      <t xml:space="preserve">: 61.600
</t>
    </r>
    <r>
      <rPr>
        <b/>
        <sz val="9"/>
        <color rgb="FF000000"/>
        <rFont val="Arial"/>
      </rPr>
      <t>Fuente</t>
    </r>
    <r>
      <rPr>
        <sz val="9"/>
        <color rgb="FF000000"/>
        <rFont val="Arial"/>
      </rPr>
      <t>: Reporte Componente de inversión por entidad - alcaldía local, con corte a 30 de Junio de 2025</t>
    </r>
  </si>
  <si>
    <r>
      <rPr>
        <b/>
        <sz val="9"/>
        <color rgb="FF000000"/>
        <rFont val="Arial"/>
      </rPr>
      <t xml:space="preserve">Avance Cuatrienio:
</t>
    </r>
    <r>
      <rPr>
        <sz val="9"/>
        <color rgb="FF000000"/>
        <rFont val="Arial"/>
      </rPr>
      <t xml:space="preserve">90.146 (44,87%)
</t>
    </r>
    <r>
      <rPr>
        <b/>
        <sz val="9"/>
        <color rgb="FF000000"/>
        <rFont val="Arial"/>
      </rPr>
      <t xml:space="preserve">Avance vigencia 2025:
</t>
    </r>
    <r>
      <rPr>
        <sz val="9"/>
        <color rgb="FF000000"/>
        <rFont val="Arial"/>
      </rPr>
      <t>40.781 (66,20%)</t>
    </r>
    <r>
      <rPr>
        <b/>
        <sz val="9"/>
        <color rgb="FF000000"/>
        <rFont val="Arial"/>
      </rPr>
      <t xml:space="preserve"> 
Fuente:</t>
    </r>
    <r>
      <rPr>
        <sz val="9"/>
        <color rgb="FF000000"/>
        <rFont val="Arial"/>
      </rPr>
      <t xml:space="preserve"> Reporte Componente de inversión por entidad - alcaldía local, con corte a 30 de junio de 2025</t>
    </r>
  </si>
  <si>
    <t>Con base en la información suministrada por la Subdirección Técnica de Recreación y Deportes - STRD se cumplió la meta física a junio 30 de 2025 de acuerdo con lo programado. A continuación, se describen algunos de los eventos ejecutados: 
Durante el periodo comprendido del 1 de enero al 30 de junio del 2025 se ejecutó el 66,20% de la meta proyectada con la atención de 40.781 de niños, niñas, adolescentes y jóvenes, distribuidos en: 20.368 Niños, Niñas Adolescentes y Jóvenes que recibieron atención por convenio y 20.413 mediante atención directa, con una distribución mensual de 3.634 en marzo,13.787 en abril, 17.954 en mayo y 5.406 en junio.
- Las sesiones de clase fueron orientadas en los diferentes centros de interés, garantizando una formación integral que responde a las necesidades y características de los participantes en cada espacio.
- El proyecto Jornada Escolar Complementaria para 2025, cuenta para su operación con los formadores especializados, como proyección de atención directa y convenio, obteniendo como resultado 34 centros de interés.
- La atención de los beneficiarios del programa de Jornada Escolar Complementaria se divide en: Atención directa: Beneficiarios atendidos con los recursos financieros propios del IDRD y Convenio: Beneficiarios atendidos con los recursos del convenio con la Secretaría de Educación.
- El desarrollo de las sesiones de clase de los Centros de Interés: El Instituto Distrital de Recreación y Deporte (IDRD) continua con la implementación de la Jornada Escolar Complementaria a través de sus centros de interés, ofreciendo una amplia variedad de modalidades deportivas. Las sesiones de clase estuvieron orientadas a promover el desarrollo integral de niños, niñas, adolescentes y jóvenes, fortaleciendo sus habilidades físicas, sociales y emocionales.
Fuente de Criterio: INFORME DE GESTIÓN INSTITUTO DISTRITAL DE RECREACIÓN Y DEPORTE – IDRD ENERO – JUNIO 2025</t>
  </si>
  <si>
    <r>
      <rPr>
        <b/>
        <sz val="9"/>
        <color rgb="FF000000"/>
        <rFont val="Arial"/>
      </rPr>
      <t>• Se asignaron recursos por:</t>
    </r>
    <r>
      <rPr>
        <sz val="9"/>
        <color rgb="FF000000"/>
        <rFont val="Arial"/>
      </rPr>
      <t xml:space="preserve"> $24.187.988.536 y se comprometió: $20.590.386.943 </t>
    </r>
    <r>
      <rPr>
        <b/>
        <sz val="9"/>
        <color rgb="FF000000"/>
        <rFont val="Arial"/>
      </rPr>
      <t xml:space="preserve">(85,13%).
• Giros en la vigencia por:
</t>
    </r>
    <r>
      <rPr>
        <sz val="9"/>
        <color rgb="FF000000"/>
        <rFont val="Arial"/>
      </rPr>
      <t xml:space="preserve">$3.242.517.165 </t>
    </r>
    <r>
      <rPr>
        <b/>
        <sz val="9"/>
        <color rgb="FF000000"/>
        <rFont val="Arial"/>
      </rPr>
      <t xml:space="preserve">(15,75%)
</t>
    </r>
    <r>
      <rPr>
        <sz val="9"/>
        <color rgb="FF000000"/>
        <rFont val="Arial"/>
      </rPr>
      <t xml:space="preserve">
</t>
    </r>
    <r>
      <rPr>
        <b/>
        <sz val="9"/>
        <color rgb="FF000000"/>
        <rFont val="Arial"/>
      </rPr>
      <t>RESERVAS 2024 A PAGAR EN 2025 (Nuevo contrato social)</t>
    </r>
    <r>
      <rPr>
        <b/>
        <sz val="9"/>
        <color rgb="FFFF0000"/>
        <rFont val="Arial"/>
      </rPr>
      <t xml:space="preserve"> 
</t>
    </r>
    <r>
      <rPr>
        <b/>
        <sz val="9"/>
        <color rgb="FF000000"/>
        <rFont val="Arial"/>
      </rPr>
      <t xml:space="preserve">Definitivas </t>
    </r>
    <r>
      <rPr>
        <sz val="9"/>
        <color rgb="FF000000"/>
        <rFont val="Arial"/>
      </rPr>
      <t xml:space="preserve">$1.040.750.151
</t>
    </r>
    <r>
      <rPr>
        <b/>
        <sz val="9"/>
        <color rgb="FF000000"/>
        <rFont val="Arial"/>
      </rPr>
      <t xml:space="preserve">Giros </t>
    </r>
    <r>
      <rPr>
        <sz val="9"/>
        <color rgb="FF000000"/>
        <rFont val="Arial"/>
      </rPr>
      <t xml:space="preserve">$945.909.664 </t>
    </r>
    <r>
      <rPr>
        <b/>
        <sz val="9"/>
        <color rgb="FF000000"/>
        <rFont val="Arial"/>
      </rPr>
      <t xml:space="preserve">(90,89%)
RESERVAS 2024-2025 (Bogotá Camina Segura)
Definitivas </t>
    </r>
    <r>
      <rPr>
        <sz val="9"/>
        <color rgb="FF000000"/>
        <rFont val="Arial"/>
      </rPr>
      <t xml:space="preserve">$7.462.941.559 
</t>
    </r>
    <r>
      <rPr>
        <b/>
        <sz val="9"/>
        <color rgb="FF000000"/>
        <rFont val="Arial"/>
      </rPr>
      <t>Giros</t>
    </r>
    <r>
      <rPr>
        <sz val="9"/>
        <color rgb="FF000000"/>
        <rFont val="Arial"/>
      </rPr>
      <t xml:space="preserve"> $3.837.928.365 </t>
    </r>
    <r>
      <rPr>
        <b/>
        <sz val="9"/>
        <color rgb="FF000000"/>
        <rFont val="Arial"/>
      </rPr>
      <t xml:space="preserve">(51,43%)
</t>
    </r>
  </si>
  <si>
    <r>
      <rPr>
        <sz val="9"/>
        <color rgb="FF000000"/>
        <rFont val="Arial"/>
      </rPr>
      <t xml:space="preserve">En el cuatrienio (2024 - 2027) el avance de recursos fue el siguiente:
</t>
    </r>
    <r>
      <rPr>
        <b/>
        <sz val="9"/>
        <color rgb="FF000000"/>
        <rFont val="Arial"/>
      </rPr>
      <t>Programado:</t>
    </r>
    <r>
      <rPr>
        <sz val="9"/>
        <color rgb="FF000000"/>
        <rFont val="Arial"/>
      </rPr>
      <t xml:space="preserve"> $81.274.921.197
</t>
    </r>
    <r>
      <rPr>
        <b/>
        <sz val="9"/>
        <color rgb="FF000000"/>
        <rFont val="Arial"/>
      </rPr>
      <t>Ejecutado:</t>
    </r>
    <r>
      <rPr>
        <sz val="9"/>
        <color rgb="FF000000"/>
        <rFont val="Arial"/>
      </rPr>
      <t xml:space="preserve"> $32.252.070.893
</t>
    </r>
    <r>
      <rPr>
        <b/>
        <sz val="9"/>
        <color rgb="FF000000"/>
        <rFont val="Arial"/>
      </rPr>
      <t>Avance:</t>
    </r>
    <r>
      <rPr>
        <sz val="9"/>
        <color rgb="FF000000"/>
        <rFont val="Arial"/>
      </rPr>
      <t xml:space="preserve"> 39,68%
Fuente: POAI</t>
    </r>
  </si>
  <si>
    <t>El área no reportó eventos relacionados con contingencias que hayan afectado la ejecución de la actividad en el primer semestre del 2025</t>
  </si>
  <si>
    <r>
      <rPr>
        <b/>
        <sz val="9"/>
        <color rgb="FF000000"/>
        <rFont val="Arial"/>
      </rPr>
      <t xml:space="preserve">La ficha MGA tiene registrados 3 riesgos de los cuales:
</t>
    </r>
    <r>
      <rPr>
        <sz val="9"/>
        <color rgb="FF000000"/>
        <rFont val="Arial"/>
      </rPr>
      <t xml:space="preserve">
Uno (1) asociado a fenómenos de origen biológico: plagas y epidemias , uno (1)  de origen administrativo y uno (1) de origen operacional.
De los riesgos descritos, solo uno (1) se encuentra incluido en el mapa de riegos de gestión del proceso y se refiere a la afectación  por no generar valor público en cumplimiento de la misionalidad de la entidad, POR baja ejecución de las metas formuladas  en los proyectos de inversión  de cada vigencia DEBIDO a la falta de  seguimiento al cumplimiento de las actividades que conforman las metas </t>
    </r>
  </si>
  <si>
    <t>Se verificaron los soportes entregados por la Subdirección Técnica de Recreación y Deportes - STRD, observando que:
- La STRD reporta un avance significativo en el cumplimiento de la meta durante el primer semestre de 2025. 
- Se comprometió el 85,13% de la apropiación para el primer semestre de la vigencia 2025 de los proyectos del PDD Bogotá Camina Segura, girando el 15,75% de los compromisos.
- Se constituyeron reservas por valor de $7.462.941.559 en 2025 asociadas a los proyectos de inversión del PDD Bogotá Camina Segura. 
- Durante el primer semestre de 2025 se giró el 90.89% de las reservas constituidas en 2023 asociadas a los proyectos del PDD Un nuevo contrato social y ambiental para el siglo XXI.
- No fue posible realizar la validación de los contratos suscritos reportados por la STRD y las líneas del PAA, en razón a que no fue correctamente presentado el reporte.</t>
  </si>
  <si>
    <t>- Se recomienda continuar con el permanente control a la ejecución física y presupuestal programada en el PDD, asegurando el cumplimiento de los compromisos proyectados para cada vigencia, minimizando la constitución de reservas presupuestales.
- Dado el avance de la meta según la magnitud programada, se sugiere continuar con los controles y la gestión operativa para asegurar su plena ejecución.
- Seguir implementando de manera oportuna el tratamiento de los riesgos identificados en el proyecto, que son consignados en la ficha MGA, reforzando los controles y definiendo las acciones de mejora adecuadas, para prevenir que su materialización afecte el logro de la meta establecida.
- Se recomienda sustentar en debida forma la adquisición de bienes y servicios de los proyectos en cumplimiento a los principios contractuales con el fin permitir la validación con el PAA.
- Reforzar los controles administrados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t>
  </si>
  <si>
    <r>
      <rPr>
        <b/>
        <sz val="9"/>
        <color rgb="FF000000"/>
        <rFont val="Arial"/>
      </rPr>
      <t xml:space="preserve">Cuatrienio: </t>
    </r>
    <r>
      <rPr>
        <sz val="9"/>
        <color rgb="FF000000"/>
        <rFont val="Arial"/>
      </rPr>
      <t xml:space="preserve">Implementar 2 Centro(s) de interés nuevos.
</t>
    </r>
    <r>
      <rPr>
        <b/>
        <sz val="9"/>
        <color rgb="FF000000"/>
        <rFont val="Arial"/>
      </rPr>
      <t xml:space="preserve">Meta 2025: </t>
    </r>
    <r>
      <rPr>
        <sz val="9"/>
        <color rgb="FF000000"/>
        <rFont val="Arial"/>
      </rPr>
      <t xml:space="preserve">1
</t>
    </r>
    <r>
      <rPr>
        <b/>
        <sz val="9"/>
        <color rgb="FF000000"/>
        <rFont val="Arial"/>
      </rPr>
      <t>Fuente:</t>
    </r>
    <r>
      <rPr>
        <sz val="9"/>
        <color rgb="FF000000"/>
        <rFont val="Arial"/>
      </rPr>
      <t xml:space="preserve"> Reporte Componente de inversión por entidad - alcaldía local, con corte a 30 de Junio de 2025</t>
    </r>
  </si>
  <si>
    <r>
      <rPr>
        <b/>
        <sz val="9"/>
        <color rgb="FF000000"/>
        <rFont val="Arial"/>
      </rPr>
      <t xml:space="preserve">Avance Cuatrienio:
</t>
    </r>
    <r>
      <rPr>
        <sz val="9"/>
        <color rgb="FF000000"/>
        <rFont val="Arial"/>
      </rPr>
      <t xml:space="preserve">0 (0%)
</t>
    </r>
    <r>
      <rPr>
        <b/>
        <sz val="9"/>
        <color rgb="FF000000"/>
        <rFont val="Arial"/>
      </rPr>
      <t xml:space="preserve">Avance vigencia 2025:
</t>
    </r>
    <r>
      <rPr>
        <sz val="9"/>
        <color rgb="FF000000"/>
        <rFont val="Arial"/>
      </rPr>
      <t>0 (0%)</t>
    </r>
    <r>
      <rPr>
        <b/>
        <sz val="9"/>
        <color rgb="FF000000"/>
        <rFont val="Arial"/>
      </rPr>
      <t xml:space="preserve"> 
Fuente:</t>
    </r>
    <r>
      <rPr>
        <sz val="9"/>
        <color rgb="FF000000"/>
        <rFont val="Arial"/>
      </rPr>
      <t xml:space="preserve"> Reporte Componente de inversión por entidad - alcaldía local, con corte a 30 de junio de 2025</t>
    </r>
  </si>
  <si>
    <r>
      <rPr>
        <sz val="9"/>
        <color rgb="FF000000"/>
        <rFont val="Arial"/>
      </rPr>
      <t xml:space="preserve">Con base en la información suministrada por la </t>
    </r>
    <r>
      <rPr>
        <b/>
        <i/>
        <sz val="9"/>
        <color rgb="FF000000"/>
        <rFont val="Arial"/>
      </rPr>
      <t>Subdirección Técnica de Recreación y Deportes - STRD</t>
    </r>
    <r>
      <rPr>
        <sz val="9"/>
        <color rgb="FF000000"/>
        <rFont val="Arial"/>
      </rPr>
      <t xml:space="preserve"> no se ha cumplido con la meta física a junio 30</t>
    </r>
    <r>
      <rPr>
        <sz val="9"/>
        <color rgb="FFFF0000"/>
        <rFont val="Arial"/>
      </rPr>
      <t xml:space="preserve"> </t>
    </r>
    <r>
      <rPr>
        <sz val="9"/>
        <color rgb="FF000000"/>
        <rFont val="Arial"/>
      </rPr>
      <t xml:space="preserve">de 2025, sin embargo se han hecho avances para su cumplimiento en el mes de noviembre de 2025. A continuación, se describen algunos de los avances desarrollados: 
Para el primer semestre comprendido entre enero y junio del 2025 la meta no tuvo programación y se encuentra programada para el mes de noviembre de la actual vigencia y se avanza de la siguiente manera:
En el primer trimestre el componente pedagógico avanzó en la construcción del plan pedagógico y la malla curricular de E-sports. Este proceso fue liderado por el componente pedagógico y contó con la participación del gestor de E-sports y el componente psicosocial: para esto se llevaron a cabo mesas de trabajo donde, previa revisión teórico- empírica, se construyó el documento y se realizaron varias revisiones hasta conseguir la última versión de los documentos. Estos documentos representan un insumo muy importante para la ejecución de los centros de interés de E-sports, ya que contienen los lineamientos pedagógicos para su práctica adecuada.
En el segundo trimestre, se desarrollaron sesiones de cualificación dirigidas a los formadores, junto con los gestores de ESPORTS, para que los formadores conozcan el plan pedagógico y las mallas curriculares diseñadas. Este proceso de cualificación es fundamental para garantizar la correcta implementación y calidad de los nuevos centros de interés.
Además, se cuenta con un formador que está realizando sesiones piloto en la Institución Educativa Distrital Simón Rodríguez, beneficiando aproximadamente a 60 jóvenes y adolescentes, lo que representa un avance tangible en la puesta en marcha del centro de interés de ESPORTS. Por otra parte, se están estableciendo alianzas estratégicas con Movistar Game Club, que facilitarán el uso de sus escenarios para el desarrollo y fortalecimiento de este nuevo centro de interés, ampliando las oportunidades de formación y práctica para los participantes.
Estos avances evidencian el compromiso con la implementación efectiva de nuevos centros de interés, alineados con la meta institucional y orientados a ofrecer una formación de calidad a los beneficiarios.
</t>
    </r>
    <r>
      <rPr>
        <b/>
        <sz val="9"/>
        <color rgb="FF000000"/>
        <rFont val="Arial"/>
      </rPr>
      <t xml:space="preserve">
Fuente de Criterio: </t>
    </r>
    <r>
      <rPr>
        <sz val="9"/>
        <color rgb="FF000000"/>
        <rFont val="Arial"/>
      </rPr>
      <t>Informe de Gestión enero - diciembre 2024 - Instituto Distrital de Recreación y Deporte IDRD.</t>
    </r>
  </si>
  <si>
    <r>
      <rPr>
        <b/>
        <sz val="9"/>
        <color rgb="FF000000"/>
        <rFont val="Arial"/>
      </rPr>
      <t>• Se asignaron recursos por:</t>
    </r>
    <r>
      <rPr>
        <sz val="9"/>
        <color rgb="FF000000"/>
        <rFont val="Arial"/>
      </rPr>
      <t xml:space="preserve"> $109.195.400 y se comprometió: $106.432.800 </t>
    </r>
    <r>
      <rPr>
        <b/>
        <sz val="9"/>
        <color rgb="FF000000"/>
        <rFont val="Arial"/>
      </rPr>
      <t xml:space="preserve">(97,47%).
• Giros en la vigencia por:
</t>
    </r>
    <r>
      <rPr>
        <sz val="9"/>
        <color rgb="FF000000"/>
        <rFont val="Arial"/>
      </rPr>
      <t>$18.902.000</t>
    </r>
    <r>
      <rPr>
        <b/>
        <sz val="9"/>
        <color rgb="FF000000"/>
        <rFont val="Arial"/>
      </rPr>
      <t xml:space="preserve"> (17,76%)
</t>
    </r>
    <r>
      <rPr>
        <sz val="9"/>
        <color rgb="FF000000"/>
        <rFont val="Arial"/>
      </rPr>
      <t xml:space="preserve">
</t>
    </r>
    <r>
      <rPr>
        <b/>
        <sz val="9"/>
        <color rgb="FF000000"/>
        <rFont val="Arial"/>
      </rPr>
      <t>RESERVAS 2024 A PAGAR EN 2025 (Nuevo contrato social)</t>
    </r>
    <r>
      <rPr>
        <b/>
        <sz val="9"/>
        <color rgb="FFFF0000"/>
        <rFont val="Arial"/>
      </rPr>
      <t xml:space="preserve"> 
</t>
    </r>
    <r>
      <rPr>
        <b/>
        <sz val="9"/>
        <color rgb="FF000000"/>
        <rFont val="Arial"/>
      </rPr>
      <t xml:space="preserve">Definitivas </t>
    </r>
    <r>
      <rPr>
        <sz val="9"/>
        <color rgb="FF000000"/>
        <rFont val="Arial"/>
      </rPr>
      <t xml:space="preserve">$1.040.750.151
</t>
    </r>
    <r>
      <rPr>
        <b/>
        <sz val="9"/>
        <color rgb="FF000000"/>
        <rFont val="Arial"/>
      </rPr>
      <t xml:space="preserve">Giros </t>
    </r>
    <r>
      <rPr>
        <sz val="9"/>
        <color rgb="FF000000"/>
        <rFont val="Arial"/>
      </rPr>
      <t xml:space="preserve">$945.909.664 </t>
    </r>
    <r>
      <rPr>
        <b/>
        <sz val="9"/>
        <color rgb="FF000000"/>
        <rFont val="Arial"/>
      </rPr>
      <t xml:space="preserve">(90,89%)
RESERVAS 2024-2025 (Bogotá Camina Segura)
Definitivas </t>
    </r>
    <r>
      <rPr>
        <sz val="9"/>
        <color rgb="FF000000"/>
        <rFont val="Arial"/>
      </rPr>
      <t xml:space="preserve">$25.362.774
</t>
    </r>
    <r>
      <rPr>
        <b/>
        <sz val="9"/>
        <color rgb="FF000000"/>
        <rFont val="Arial"/>
      </rPr>
      <t>Giros</t>
    </r>
    <r>
      <rPr>
        <sz val="9"/>
        <color rgb="FF000000"/>
        <rFont val="Arial"/>
      </rPr>
      <t xml:space="preserve"> $21.567.868 </t>
    </r>
    <r>
      <rPr>
        <b/>
        <sz val="9"/>
        <color rgb="FF000000"/>
        <rFont val="Arial"/>
      </rPr>
      <t xml:space="preserve">(85,04%)
</t>
    </r>
  </si>
  <si>
    <r>
      <rPr>
        <sz val="9"/>
        <color rgb="FF000000"/>
        <rFont val="Arial"/>
      </rPr>
      <t xml:space="preserve">En el cuatrienio (2024 - 2027) el avance de recursos fue el siguiente:
</t>
    </r>
    <r>
      <rPr>
        <b/>
        <sz val="9"/>
        <color rgb="FF000000"/>
        <rFont val="Arial"/>
      </rPr>
      <t>Programado:</t>
    </r>
    <r>
      <rPr>
        <sz val="9"/>
        <color rgb="FF000000"/>
        <rFont val="Arial"/>
      </rPr>
      <t xml:space="preserve"> $524.764.225  
</t>
    </r>
    <r>
      <rPr>
        <b/>
        <sz val="9"/>
        <color rgb="FF000000"/>
        <rFont val="Arial"/>
      </rPr>
      <t>Ejecutado:</t>
    </r>
    <r>
      <rPr>
        <sz val="9"/>
        <color rgb="FF000000"/>
        <rFont val="Arial"/>
      </rPr>
      <t xml:space="preserve">  $154.233.625   
</t>
    </r>
    <r>
      <rPr>
        <b/>
        <sz val="9"/>
        <color rgb="FF000000"/>
        <rFont val="Arial"/>
      </rPr>
      <t>Avance:</t>
    </r>
    <r>
      <rPr>
        <sz val="9"/>
        <color rgb="FF000000"/>
        <rFont val="Arial"/>
      </rPr>
      <t xml:space="preserve"> 29,39%
Fuente: POAI</t>
    </r>
  </si>
  <si>
    <t>Se verificaron los soportes entregados por la Subdirección Técnica de Recreación y Deportes - STRD, observando que:
- La STRD reporta avances en el primer semestre de 2025, con el fin de dar cumplimiento a la meta en el mes de noviembre de 2025.
- Se comprometió el 97,47% de la apropiación para el primer semestre de la vigencia 2025 de los proyectos del PDD Bogotá Camina Segura, girando el 17,76% de los compromisos.
- Se constituyeron reservas por valor de $25.362.774 en 2025 asociadas a los proyectos de inversión del PDD Bogotá Camina Segura. 
- Durante el primer semestre de 2025 se giró el 90.89% de las reservas constituidas en 2023 asociadas a los proyectos del PDD Un nuevo contrato social y ambiental para el siglo XXI.
- No fue posible realizar la validación de los contratos suscritos reportados por la STRD y las líneas del PAA, en razón a que no fue correctamente presentado el reporte.</t>
  </si>
  <si>
    <r>
      <rPr>
        <b/>
        <sz val="9"/>
        <color rgb="FF000000"/>
        <rFont val="Arial"/>
      </rPr>
      <t>Cuatrienio:</t>
    </r>
    <r>
      <rPr>
        <sz val="9"/>
        <color rgb="FF000000"/>
        <rFont val="Arial"/>
      </rPr>
      <t xml:space="preserve"> Implementar 1 Estrategia(s) de identificación y selección de talentos deportivos para la ciudad de Bogotá.
</t>
    </r>
    <r>
      <rPr>
        <b/>
        <sz val="9"/>
        <color rgb="FF000000"/>
        <rFont val="Arial"/>
      </rPr>
      <t xml:space="preserve">Meta 2025: </t>
    </r>
    <r>
      <rPr>
        <sz val="9"/>
        <color rgb="FF000000"/>
        <rFont val="Arial"/>
      </rPr>
      <t xml:space="preserve">1
</t>
    </r>
    <r>
      <rPr>
        <b/>
        <sz val="9"/>
        <color rgb="FF000000"/>
        <rFont val="Arial"/>
      </rPr>
      <t>Fuente:</t>
    </r>
    <r>
      <rPr>
        <sz val="9"/>
        <color rgb="FF000000"/>
        <rFont val="Arial"/>
      </rPr>
      <t xml:space="preserve"> Reporte Componente de inversión por entidad - alcaldía local, con corte a 30 de Junio de 2025</t>
    </r>
  </si>
  <si>
    <r>
      <rPr>
        <b/>
        <sz val="9"/>
        <color rgb="FF000000"/>
        <rFont val="Arial"/>
      </rPr>
      <t xml:space="preserve">Avance Cuatrienio:
</t>
    </r>
    <r>
      <rPr>
        <sz val="9"/>
        <color rgb="FF000000"/>
        <rFont val="Arial"/>
      </rPr>
      <t xml:space="preserve">No es viable acumular los porcentajes de cada vigencia, dado que se trata de una meta de tipo de anualización constante.
</t>
    </r>
    <r>
      <rPr>
        <b/>
        <sz val="9"/>
        <color rgb="FF000000"/>
        <rFont val="Arial"/>
      </rPr>
      <t xml:space="preserve">Avance vigencia 2025:
</t>
    </r>
    <r>
      <rPr>
        <sz val="9"/>
        <color rgb="FF000000"/>
        <rFont val="Arial"/>
      </rPr>
      <t>0,50 (50%)</t>
    </r>
    <r>
      <rPr>
        <b/>
        <sz val="9"/>
        <color rgb="FF000000"/>
        <rFont val="Arial"/>
      </rPr>
      <t xml:space="preserve"> 
Fuente:</t>
    </r>
    <r>
      <rPr>
        <sz val="9"/>
        <color rgb="FF000000"/>
        <rFont val="Arial"/>
      </rPr>
      <t xml:space="preserve"> Reporte Componente de inversión por entidad - alcaldía local, con corte a 30 de junio de 2025</t>
    </r>
  </si>
  <si>
    <t>Con base en la información suministrada por la Subdirección Técnica de Recreación y Deportes - STRD se cumplió la meta física a junio 30 de 2025 de acuerdo con lo programado, sin embargo, teniendo en cuenta lo reportado en el  Reporte Componente de inversión por entidad - alcaldía local, con corte a 30 de junio de 2025 y teniendo en cuenta que la anualizacion de esta meta es constante, a 30 de junio de 2025 el avance de la misma es del 50% . A continuación, se describen algunos de los avances: 
Actualmente se diseñó la estrategia de identificación y selección de talentos deportivos para la ciudad de Bogotá, en el marco del componente de semilleros y se cuenta con el plan de acción 2025. A continuación, se presenta la propuesta:
Durante los próximos tres años, el enfoque se centrará en la evaluación integral de los deportistas, la identificación de talentos y la ampliación de la base de atletas en diversas disciplinas, garantizando un proceso estructurado y progresivo. Para ello, se han establecido objetivos estratégicos con metas medibles a lo largo del tiempo.
En el primer año, se priorizará la evaluación física de los deportistas mediante el uso de tecnologías avanzadas, permitiendo identificar fortalezas, áreas de mejora y posibles riesgos para optimizar su rendimiento y bienestar. Simultáneamente, se crearán los semilleros escolares y se implementarán pruebas abiertas para detectar nuevos talentos deportivos. Además, se avanzará en la inclusión mediante la creación de semilleros adaptados para atletas con discapacidad. Para diciembre del primer año, se trabajará en garantizar el bienestar físico de los atletas a través de evaluaciones médicas, pruebas físicas y análisis de composición corporal. También se desarrollará un método estandarizado para la identificación de talentos, permitiendo una evaluación sistemática de las habilidades de los deportistas en diversas disciplinas. Por último, se actualizarán los planes pedagógicos y las mallas curriculares con el fin de integrar la identificación y proyección de talentos, asegurando un enfoque inclusivo y adaptado a las necesidades de los atletas. Estos avances nos permitirán consolidar un sistema de detección y formación de talentos deportivos más eficiente, equitativo e inclusivo, asegurando un impacto sostenible en el desarrollo del deporte en la ciudad.
En lo que va corrido del año se realizaron las siguientes actividades:
1. evaluaciones físicas con tecnología avanzada,
2. creación de semilleros escolares y red de scouting,
3. implementación de semilleros deportivos para Para-Atletismo, Para-Natación y Goalball.
Fuente de Criterio: Informe de Gestión enero - diciembre 2024 - Instituto Distrital de Recreación y Deporte IDRD.</t>
  </si>
  <si>
    <r>
      <rPr>
        <b/>
        <sz val="9"/>
        <color rgb="FF000000"/>
        <rFont val="Arial"/>
      </rPr>
      <t>• Se asignaron recursos por:</t>
    </r>
    <r>
      <rPr>
        <sz val="9"/>
        <color rgb="FF000000"/>
        <rFont val="Arial"/>
      </rPr>
      <t xml:space="preserve"> $1.434.421.200 y se comprometió: $1.338.427.600</t>
    </r>
    <r>
      <rPr>
        <b/>
        <sz val="9"/>
        <color rgb="FF000000"/>
        <rFont val="Arial"/>
      </rPr>
      <t xml:space="preserve"> (93,31%).
• Giros en la vigencia por:
</t>
    </r>
    <r>
      <rPr>
        <sz val="9"/>
        <color rgb="FF000000"/>
        <rFont val="Arial"/>
      </rPr>
      <t>$207.940.351</t>
    </r>
    <r>
      <rPr>
        <b/>
        <sz val="9"/>
        <color rgb="FF000000"/>
        <rFont val="Arial"/>
      </rPr>
      <t xml:space="preserve"> (15,54%)
</t>
    </r>
    <r>
      <rPr>
        <sz val="9"/>
        <color rgb="FF000000"/>
        <rFont val="Arial"/>
      </rPr>
      <t xml:space="preserve">
</t>
    </r>
    <r>
      <rPr>
        <b/>
        <sz val="9"/>
        <color rgb="FF000000"/>
        <rFont val="Arial"/>
      </rPr>
      <t>RESERVAS 2024 A PAGAR EN 2025 (Nuevo contrato social)</t>
    </r>
    <r>
      <rPr>
        <b/>
        <sz val="9"/>
        <color rgb="FFFF0000"/>
        <rFont val="Arial"/>
      </rPr>
      <t xml:space="preserve"> 
</t>
    </r>
    <r>
      <rPr>
        <b/>
        <sz val="9"/>
        <color rgb="FF000000"/>
        <rFont val="Arial"/>
      </rPr>
      <t xml:space="preserve">Definitivas </t>
    </r>
    <r>
      <rPr>
        <sz val="9"/>
        <color rgb="FF000000"/>
        <rFont val="Arial"/>
      </rPr>
      <t xml:space="preserve">$1.040.750.151
</t>
    </r>
    <r>
      <rPr>
        <b/>
        <sz val="9"/>
        <color rgb="FF000000"/>
        <rFont val="Arial"/>
      </rPr>
      <t xml:space="preserve">Giros </t>
    </r>
    <r>
      <rPr>
        <sz val="9"/>
        <color rgb="FF000000"/>
        <rFont val="Arial"/>
      </rPr>
      <t xml:space="preserve">$945.909.664 </t>
    </r>
    <r>
      <rPr>
        <b/>
        <sz val="9"/>
        <color rgb="FF000000"/>
        <rFont val="Arial"/>
      </rPr>
      <t xml:space="preserve">(90,89%)
RESERVAS 2024-2025 (Bogotá Camina Segura)
Definitivas </t>
    </r>
    <r>
      <rPr>
        <sz val="9"/>
        <color rgb="FF000000"/>
        <rFont val="Arial"/>
      </rPr>
      <t xml:space="preserve">$118.312.433
</t>
    </r>
    <r>
      <rPr>
        <b/>
        <sz val="9"/>
        <color rgb="FF000000"/>
        <rFont val="Arial"/>
      </rPr>
      <t>Giros</t>
    </r>
    <r>
      <rPr>
        <sz val="9"/>
        <color rgb="FF000000"/>
        <rFont val="Arial"/>
      </rPr>
      <t xml:space="preserve"> $82.990.370 </t>
    </r>
    <r>
      <rPr>
        <b/>
        <sz val="9"/>
        <color rgb="FF000000"/>
        <rFont val="Arial"/>
      </rPr>
      <t xml:space="preserve">(70,15%)
</t>
    </r>
  </si>
  <si>
    <r>
      <rPr>
        <sz val="9"/>
        <color rgb="FF000000"/>
        <rFont val="Arial"/>
      </rPr>
      <t xml:space="preserve">En el cuatrienio (2024 - 2027) el avance de recursos fue el siguiente:
</t>
    </r>
    <r>
      <rPr>
        <b/>
        <sz val="9"/>
        <color rgb="FF000000"/>
        <rFont val="Arial"/>
      </rPr>
      <t xml:space="preserve">Programado: </t>
    </r>
    <r>
      <rPr>
        <sz val="9"/>
        <color rgb="FF000000"/>
        <rFont val="Arial"/>
      </rPr>
      <t xml:space="preserve">$2.832.742.833   
</t>
    </r>
    <r>
      <rPr>
        <b/>
        <sz val="9"/>
        <color rgb="FF000000"/>
        <rFont val="Arial"/>
      </rPr>
      <t>Ejecutado:</t>
    </r>
    <r>
      <rPr>
        <sz val="9"/>
        <color rgb="FF000000"/>
        <rFont val="Arial"/>
      </rPr>
      <t xml:space="preserve"> $1.467.783.233    
</t>
    </r>
    <r>
      <rPr>
        <b/>
        <sz val="9"/>
        <color rgb="FF000000"/>
        <rFont val="Arial"/>
      </rPr>
      <t>Avance:</t>
    </r>
    <r>
      <rPr>
        <sz val="9"/>
        <color rgb="FF000000"/>
        <rFont val="Arial"/>
      </rPr>
      <t xml:space="preserve"> 51,81%
Fuente: POAI</t>
    </r>
  </si>
  <si>
    <t>Se verificaron los soportes entregados por la Subdirección Técnica de Recreación y Deportes - STRD, observando que:
- La STRD reporta cumplimiento total de la meta en el primer semestre de 2025, sin embargo, este no coincide con el Reporte Componente de inversión por entidad - alcaldía local, con corte a 30 de junio de 2025, cuyo avance de meta corresponde al 50%.
- Se comprometió el 93,31% de la apropiación para el primer semestre de la vigencia 2025 de los proyectos del PDD Bogotá Camina Segura, girando el 15,54% de los compromisos.
- Se constituyeron reservas por valor de $118.312.433 en 2025 asociadas a los proyectos de inversión del PDD Bogotá Camina Segura. 
- Durante el primer semestre de 2025 se giró el 90.89% de las reservas constituidas en 2023 asociadas a los proyectos del PDD Un nuevo contrato social y ambiental para el siglo XXI.
- No fue posible realizar la validación de los contratos suscritos reportados por la STRD y las líneas del PAA, en razón a que no fue correctamente presentado el reporte.</t>
  </si>
  <si>
    <t xml:space="preserve">
- Se recomienda continuar con el permanente control a la ejecución física y presupuestal programada en el PDD, asegurando el cumplimiento de los compromisos proyectados para cada vigencia, minimizando la constitución de reservas presupuestales.
- Dado el avance de la meta según la magnitud programada, se sugiere continuar con los controles y la gestión operativa para asegurar su plena ejecución, teniendo en cuenta lo que programado en el Reporte Componente de inversión por entidad - alcaldía local.
- Seguir implementando de manera oportuna el tratamiento de los riesgos identificados en el proyecto, que son consignados en la ficha MGA, reforzando los controles y definiendo las acciones de mejora adecuadas, para prevenir que su materialización afecte el logro de la meta establecida.
- Se recomienda sustentar en debida forma la adquisición de bienes y servicios de los proyectos en cumplimiento a los principios contractuales con el fin permitir la validación con el PAA.
- Reforzar los controles administrados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t>
  </si>
  <si>
    <r>
      <rPr>
        <b/>
        <sz val="9"/>
        <color rgb="FF000000"/>
        <rFont val="Arial"/>
      </rPr>
      <t>Cuatrienio:</t>
    </r>
    <r>
      <rPr>
        <sz val="9"/>
        <color rgb="FF000000"/>
        <rFont val="Arial"/>
      </rPr>
      <t xml:space="preserve"> Realizar 12 Proceso(s) de valoración pedagógicos y psicosociales a los beneficiarios del programa Jornada Escolar Complementaria.
</t>
    </r>
    <r>
      <rPr>
        <b/>
        <sz val="9"/>
        <color rgb="FF000000"/>
        <rFont val="Arial"/>
      </rPr>
      <t xml:space="preserve">Meta 2025: </t>
    </r>
    <r>
      <rPr>
        <sz val="9"/>
        <color rgb="FF000000"/>
        <rFont val="Arial"/>
      </rPr>
      <t xml:space="preserve">3
</t>
    </r>
    <r>
      <rPr>
        <b/>
        <sz val="9"/>
        <color rgb="FF000000"/>
        <rFont val="Arial"/>
      </rPr>
      <t>Fuente:</t>
    </r>
    <r>
      <rPr>
        <sz val="9"/>
        <color rgb="FF000000"/>
        <rFont val="Arial"/>
      </rPr>
      <t xml:space="preserve"> Reporte Componente de inversión por entidad - alcaldía local, con corte a 30 de Junio de 2025</t>
    </r>
  </si>
  <si>
    <r>
      <rPr>
        <b/>
        <sz val="9"/>
        <color rgb="FF000000"/>
        <rFont val="Arial"/>
      </rPr>
      <t xml:space="preserve">Avance Cuatrienio:
</t>
    </r>
    <r>
      <rPr>
        <sz val="9"/>
        <color rgb="FF000000"/>
        <rFont val="Arial"/>
      </rPr>
      <t xml:space="preserve">14 (116,67%)
</t>
    </r>
    <r>
      <rPr>
        <b/>
        <sz val="9"/>
        <color rgb="FF000000"/>
        <rFont val="Arial"/>
      </rPr>
      <t xml:space="preserve">Avance vigencia 2025:
</t>
    </r>
    <r>
      <rPr>
        <sz val="9"/>
        <color rgb="FF000000"/>
        <rFont val="Arial"/>
      </rPr>
      <t>1 (33,33%)</t>
    </r>
    <r>
      <rPr>
        <b/>
        <sz val="9"/>
        <color rgb="FF000000"/>
        <rFont val="Arial"/>
      </rPr>
      <t xml:space="preserve"> 
Fuente:</t>
    </r>
    <r>
      <rPr>
        <sz val="9"/>
        <color rgb="FF000000"/>
        <rFont val="Arial"/>
      </rPr>
      <t xml:space="preserve"> Reporte Componente de inversión por entidad - alcaldía local, con corte a 30 de junio de 2025</t>
    </r>
  </si>
  <si>
    <t>Con base en la información suministrada por la Subdirección Técnica de Recreación y Deportes - STRD se cumplió la meta física a 30 junio de 2025,  sin embargo, teniendo en cuenta lo reportado en el  Reporte Componente de inversión por entidad - alcaldía local, con corte a 30 de junio de 2025 el avance de la misma es del 33.33% con 1 proceso de valoración pedagógica y psicosocial . A continuación, se describen algunos de los avances ejecutados: 
Valoraciones formativas: Durante el componente pedagógico llevaron a cabo mesas de trabajo donde se revisaron y actualizaron los criterios de las valoraciones formativas para la vigencia 2025. Asimismo, el componente psicosocial llevó a cabo la reestructuración de los indicadores de valoración, con el propósito de ajustarlos de manera más precisa a la realidad de los servicios que se brindan a los NNAJ a través de los centros de interés. Se realizó la primera Valoración Formativa (VAF) en la Jornada Escolar Complementaria para valorar el progreso y el aprendizaje alcanzado por los NNAJ en las dimensiones lúdica, motriz, cognitiva y psicosocial. La valoración se centra en los resultados obtenidos por la dinámica de enseñanza-aprendizaje en las actividades desarrolladas en los diferentes centros de interés, que integran de forma transversal estas dimensiones. Este proceso requirió recolectar los datos de la plataforma SIM, su limpieza y organización y el análisis a la luz de los modelos teóricos trabajados.
El análisis del total de estudiantes valorados durante el periodo evidencia una participación significativa distribuida en las distintas localidades de la ciudad, con un acumulado general de 32.458 estudiantes.
En cuanto a la caracterización psicosocial, el proyecto avanzó en la validación del constructo de riesgo psicosocial y revisión del cuestionario como parte del proceso de optimización de la herramienta de caracterización psicosocial y mapeo de riesgos psicosociales. En primer lugar, se completó el desarrollo del constructo que sustenta la herramienta, garantizando así los fundamentos conceptuales necesarios para su aplicación en las Instituciones Educativas Distritales (IED) beneficiarias de la Jornada Escolar Complementaria. Luego se hizo una revisión exhaustiva de la versión utilizada en 2024, identificando fortalezas y áreas de mejora. Adicionalmente, se llevó a cabo un acercamiento con 12 IED, con el propósito de socializar la estrategia de caracterización. En este proceso, se presentó la cartilla de resultados de la caracterización realizada en 2024 con los NNAJ de los semilleros deportivos, proporcionando así una introducción al proceso que se implementará este año con las IED participantes. Este proceso se realizó para mostrar los beneficios de la caracterización psicosocial y mapeo de riesgos psicosociales y poder motivar a las IED a participar del ejercicio.
Durante el segundo trimestre reportado, en la meta de caracterización psicosocial y mapeo de riesgos psicosociales el 13 de mayo se desarrolló una reunión con los rectores de las Instituciones Educativas Distritales (IED) de atención directa. Por otro lado, se revisó de nuevo las preguntas del instrumento y se dividió en dos versiones: menores de 6 a 11 años y adolescentes de 12 a 17 años, considerando que para adolescentes se indagará en temáticas sensibles. Finalmente, se realizó con el profesional de investigación el documento de justificación técnica de la caracterización psicosocial y mapeo de riesgos psicosociales con el fin de argumentar el empleo de una muestra representativa para la validación del instrumento en el presente 2025.
Fuente de Criterio: Informe de Gestión enero - diciembre 2024 - Instituto Distrital de Recreación y Deporte IDRD.</t>
  </si>
  <si>
    <r>
      <rPr>
        <b/>
        <sz val="9"/>
        <color rgb="FF000000"/>
        <rFont val="Arial"/>
      </rPr>
      <t>• Se asignaron recursos por:</t>
    </r>
    <r>
      <rPr>
        <sz val="9"/>
        <color rgb="FF000000"/>
        <rFont val="Arial"/>
      </rPr>
      <t xml:space="preserve"> $278.632.050 y se comprometió: $256.381.050</t>
    </r>
    <r>
      <rPr>
        <b/>
        <sz val="9"/>
        <color rgb="FF000000"/>
        <rFont val="Arial"/>
      </rPr>
      <t xml:space="preserve"> (92,01%).
• Giros en la vigencia por:
</t>
    </r>
    <r>
      <rPr>
        <sz val="9"/>
        <color rgb="FF000000"/>
        <rFont val="Arial"/>
      </rPr>
      <t>$31.522.820</t>
    </r>
    <r>
      <rPr>
        <b/>
        <sz val="9"/>
        <color rgb="FF000000"/>
        <rFont val="Arial"/>
      </rPr>
      <t xml:space="preserve"> (12,30%)
</t>
    </r>
    <r>
      <rPr>
        <sz val="9"/>
        <color rgb="FF000000"/>
        <rFont val="Arial"/>
      </rPr>
      <t xml:space="preserve">
</t>
    </r>
    <r>
      <rPr>
        <b/>
        <sz val="9"/>
        <color rgb="FF000000"/>
        <rFont val="Arial"/>
      </rPr>
      <t>RESERVAS 2024 A PAGAR EN 2025 (Nuevo contrato social)</t>
    </r>
    <r>
      <rPr>
        <b/>
        <sz val="9"/>
        <color rgb="FFFF0000"/>
        <rFont val="Arial"/>
      </rPr>
      <t xml:space="preserve"> 
</t>
    </r>
    <r>
      <rPr>
        <b/>
        <sz val="9"/>
        <color rgb="FF000000"/>
        <rFont val="Arial"/>
      </rPr>
      <t xml:space="preserve">Definitivas </t>
    </r>
    <r>
      <rPr>
        <sz val="9"/>
        <color rgb="FF000000"/>
        <rFont val="Arial"/>
      </rPr>
      <t xml:space="preserve">$1.040.750.151
</t>
    </r>
    <r>
      <rPr>
        <b/>
        <sz val="9"/>
        <color rgb="FF000000"/>
        <rFont val="Arial"/>
      </rPr>
      <t xml:space="preserve">Giros </t>
    </r>
    <r>
      <rPr>
        <sz val="9"/>
        <color rgb="FF000000"/>
        <rFont val="Arial"/>
      </rPr>
      <t xml:space="preserve">$945.909.664 </t>
    </r>
    <r>
      <rPr>
        <b/>
        <sz val="9"/>
        <color rgb="FF000000"/>
        <rFont val="Arial"/>
      </rPr>
      <t xml:space="preserve">(90,89%)
RESERVAS 2024-2025 (Bogotá Camina Segura)
Definitivas </t>
    </r>
    <r>
      <rPr>
        <sz val="9"/>
        <color rgb="FF000000"/>
        <rFont val="Arial"/>
      </rPr>
      <t xml:space="preserve">$131.504.498
</t>
    </r>
    <r>
      <rPr>
        <b/>
        <sz val="9"/>
        <color rgb="FF000000"/>
        <rFont val="Arial"/>
      </rPr>
      <t>Giros</t>
    </r>
    <r>
      <rPr>
        <sz val="9"/>
        <color rgb="FF000000"/>
        <rFont val="Arial"/>
      </rPr>
      <t xml:space="preserve"> $123.075.886</t>
    </r>
    <r>
      <rPr>
        <b/>
        <sz val="9"/>
        <color rgb="FF000000"/>
        <rFont val="Arial"/>
      </rPr>
      <t xml:space="preserve">(93,59%)
</t>
    </r>
  </si>
  <si>
    <r>
      <rPr>
        <sz val="9"/>
        <color rgb="FF000000"/>
        <rFont val="Arial"/>
      </rPr>
      <t xml:space="preserve">En el cuatrienio (2024 - 2027) el avance de recursos fue el siguiente:
</t>
    </r>
    <r>
      <rPr>
        <b/>
        <sz val="9"/>
        <color rgb="FF000000"/>
        <rFont val="Arial"/>
      </rPr>
      <t xml:space="preserve">Programado:  </t>
    </r>
    <r>
      <rPr>
        <sz val="9"/>
        <color rgb="FF000000"/>
        <rFont val="Arial"/>
      </rPr>
      <t>$726.038.506</t>
    </r>
    <r>
      <rPr>
        <b/>
        <sz val="9"/>
        <color rgb="FF000000"/>
        <rFont val="Arial"/>
      </rPr>
      <t xml:space="preserve"> 
Ejecutado:</t>
    </r>
    <r>
      <rPr>
        <sz val="9"/>
        <color rgb="FF000000"/>
        <rFont val="Arial"/>
      </rPr>
      <t xml:space="preserve">  $447.963.773     
</t>
    </r>
    <r>
      <rPr>
        <b/>
        <sz val="9"/>
        <color rgb="FF000000"/>
        <rFont val="Arial"/>
      </rPr>
      <t>Avance:</t>
    </r>
    <r>
      <rPr>
        <sz val="9"/>
        <color rgb="FF000000"/>
        <rFont val="Arial"/>
      </rPr>
      <t xml:space="preserve"> 61,70%
Fuente: POAI</t>
    </r>
  </si>
  <si>
    <t>Se verificaron los soportes entregados por la Subdirección Técnica de Recreación y Deportes - STRD, observando que:
- La STRD reporta cumplimiento total de la meta en el primer semestre de 2025, sin embargo, este no coincide con el Reporte Componente de inversión por entidad - alcaldía local, con corte a 30 de junio de 2025, cuyo avance de meta corresponde al 33,33%.
- Se comprometió el 92,01% de la apropiación para el primer semestre de la vigencia 2025 de los proyectos del PDD Bogotá Camina Segura, girando el 12,30% de los compromisos.
- Se constituyeron reservas por valor de $131.504.498 en 2025 asociadas a los proyectos de inversión del PDD Bogotá Camina Segura. 
- Durante el primer semestre de 2025 se giró el 90.89% de las reservas constituidas en 2023 asociadas a los proyectos del PDD Un nuevo contrato social y ambiental para el siglo XXI.
- No fue posible realizar la validación de los contratos suscritos reportados por la STRD y las líneas del PAA, en razón a que no fue correctamente presentado el reporte.</t>
  </si>
  <si>
    <t xml:space="preserve">
- Se recomienda continuar con el permanente control a la ejecución física y presupuestal programada en el PDD, asegurando el cumplimiento de los compromisos proyectados para cada vigencia, minimizando la constitución de reservas presupuestales.
- Dado el avance de la meta según la magnitud programada, se sugiere continuar con los controles y la gestión operativa para asegurar su plena ejecución, teniendo en cuenta lo programado en el Reporte Componente de inversión por entidad - alcaldía local.
- Seguir implementando de manera oportuna el tratamiento de los riesgos identificados en el proyecto, que son consignados en la ficha MGA, reforzando los controles y definiendo las acciones de mejora adecuadas, para prevenir que su materialización afecte el logro de la meta establecida.
- Se recomienda sustentar en debida forma la adquisición de bienes y servicios de los proyectos en cumplimiento a los principios contractuales con el fin permitir la validación con el PAA.
- Reforzar los controles administrados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t>
  </si>
  <si>
    <r>
      <rPr>
        <b/>
        <sz val="9"/>
        <color rgb="FF000000"/>
        <rFont val="Arial"/>
      </rPr>
      <t>Cuatrienio:</t>
    </r>
    <r>
      <rPr>
        <sz val="9"/>
        <color rgb="FF000000"/>
        <rFont val="Arial"/>
      </rPr>
      <t xml:space="preserve"> Diseñar e implementar 1 Estrategia(s) de medición e investigación sobre la formación integral.
</t>
    </r>
    <r>
      <rPr>
        <b/>
        <sz val="9"/>
        <color rgb="FF000000"/>
        <rFont val="Arial"/>
      </rPr>
      <t>Meta 2025:</t>
    </r>
    <r>
      <rPr>
        <sz val="9"/>
        <color rgb="FF000000"/>
        <rFont val="Arial"/>
      </rPr>
      <t xml:space="preserve"> 1
</t>
    </r>
    <r>
      <rPr>
        <b/>
        <sz val="9"/>
        <color rgb="FF000000"/>
        <rFont val="Arial"/>
      </rPr>
      <t xml:space="preserve">Fuente: </t>
    </r>
    <r>
      <rPr>
        <sz val="9"/>
        <color rgb="FF000000"/>
        <rFont val="Arial"/>
      </rPr>
      <t>Reporte Componente de inversión por entidad - alcaldía local, con corte a 30 de Junio de 2025</t>
    </r>
  </si>
  <si>
    <t>Con base en la información suministrada por la Subdirección Técnica de Recreación y Deportes - STRD se cumplió la meta física a junio 30 de 2025 de acuerdo con lo programado, sin embargo, teniendo en cuenta lo reportado en el  Reporte Componente de inversión por entidad - alcaldía local, con corte a 30 de junio de 2025 y teniendo en cuenta que la anualizacion de esta meta es constante, a 30 de junio de 2025 el avance de la misma es del 50% . A continuación, se describen algunos de los avances: 
Durante el primer trimestre se proyectó un informe con el análisis de los resultados obtenidos a partir de encuestas, análisis estadísticos y procesos de observación realizados entre las poblaciones participantes. La caracterización incluye variables demográficas y socioeconómicas, mientras que las mediciones de satisfacción exploran la percepción de calidad y los niveles de disfrute y compromiso con los programas. Adicionalmente, los comportamientos asociados a los programas permiten evidenciar los niveles de actividad física, el uso del tiempo libre y hábitos saludables.
En el segundo trimestre se avanzó en la consolidación e implementación de una estrategia de medición que permitió recolectar y analizar información relevante sobre el desarrollo integral de los beneficiarios de la Jornada Escolar Complementaria (JEC) y del programa En Movimiento de 0 a 5. La estrategia se basó en un enfoque mixto e incluyó el diseño y aplicación de instrumentos cuantitativos y cualitativos (encuestas, observaciones estructuradas y grupos focales), orientados a caracterizar las dimensiones física, cognitiva, emocional, social y ciudadana.
Los análisis contemplaron variables sociodemográficas, niveles de satisfacción y percepción de impacto de los programas, así como comportamientos asociados a la actividad física, el uso del tiempo libre y la convivencia. La información se sistematizó en un informe técnico con indicadores de desarrollo diferenciados por grupo etario, niveles de logro y descriptores observables, siendo una herramienta clave para tomar decisiones basada en evidencia y para fortalecer el seguimiento territorializado de la inversión pública en recreación, deporte y formación integral.
De manera complementaria, esta estrategia se articula con la propuesta de monitoreo y territorialización de los proyectos de inversión de la STRD, integrando el análisis de cobertura y presencia territorial de los programas con variables clave de ciudad como salud, educación, cultura ciudadana y vulnerabilidad social. A través del cruce entre datos primarios y fuentes secundarias, se avanza en la caracterización sociodemográfica y la medición de indicadores de capital social, salud mental y percepción comunitaria, promoviendo un abordaje participativo que reconoce la valoración social de los programas en el territorio y potencia su apropiación desde una perspectiva de ciencia ciudadana.
Fuente de Criterio: Informe de Gestión enero - diciembre 2024 - Instituto Distrital de Recreación y Deporte IDRD.</t>
  </si>
  <si>
    <r>
      <rPr>
        <b/>
        <sz val="9"/>
        <color rgb="FF000000"/>
        <rFont val="Arial"/>
      </rPr>
      <t>• Se asignaron recursos por:</t>
    </r>
    <r>
      <rPr>
        <sz val="9"/>
        <color rgb="FF000000"/>
        <rFont val="Arial"/>
      </rPr>
      <t xml:space="preserve"> $134.058.155 y se comprometió: $130.349.655</t>
    </r>
    <r>
      <rPr>
        <b/>
        <sz val="9"/>
        <color rgb="FF000000"/>
        <rFont val="Arial"/>
      </rPr>
      <t xml:space="preserve"> (97,23%).
• Giros en la vigencia por:
</t>
    </r>
    <r>
      <rPr>
        <sz val="9"/>
        <color rgb="FF000000"/>
        <rFont val="Arial"/>
      </rPr>
      <t>$21.709.951</t>
    </r>
    <r>
      <rPr>
        <b/>
        <sz val="9"/>
        <color rgb="FF000000"/>
        <rFont val="Arial"/>
      </rPr>
      <t xml:space="preserve"> (16,66%)
</t>
    </r>
    <r>
      <rPr>
        <sz val="9"/>
        <color rgb="FF000000"/>
        <rFont val="Arial"/>
      </rPr>
      <t xml:space="preserve">
</t>
    </r>
    <r>
      <rPr>
        <b/>
        <sz val="9"/>
        <color rgb="FF000000"/>
        <rFont val="Arial"/>
      </rPr>
      <t>RESERVAS 2024 A PAGAR EN 2025 (Nuevo contrato social)</t>
    </r>
    <r>
      <rPr>
        <b/>
        <sz val="9"/>
        <color rgb="FFFF0000"/>
        <rFont val="Arial"/>
      </rPr>
      <t xml:space="preserve"> 
</t>
    </r>
    <r>
      <rPr>
        <b/>
        <sz val="9"/>
        <color rgb="FF000000"/>
        <rFont val="Arial"/>
      </rPr>
      <t xml:space="preserve">Definitivas </t>
    </r>
    <r>
      <rPr>
        <sz val="9"/>
        <color rgb="FF000000"/>
        <rFont val="Arial"/>
      </rPr>
      <t xml:space="preserve">$1.040.750.151
</t>
    </r>
    <r>
      <rPr>
        <b/>
        <sz val="9"/>
        <color rgb="FF000000"/>
        <rFont val="Arial"/>
      </rPr>
      <t xml:space="preserve">Giros </t>
    </r>
    <r>
      <rPr>
        <sz val="9"/>
        <color rgb="FF000000"/>
        <rFont val="Arial"/>
      </rPr>
      <t xml:space="preserve">$945.909.664 </t>
    </r>
    <r>
      <rPr>
        <b/>
        <sz val="9"/>
        <color rgb="FF000000"/>
        <rFont val="Arial"/>
      </rPr>
      <t xml:space="preserve">(90,89%)
RESERVAS 2024-2025 (Bogotá Camina Segura)
Definitivas </t>
    </r>
    <r>
      <rPr>
        <sz val="9"/>
        <color rgb="FF000000"/>
        <rFont val="Arial"/>
      </rPr>
      <t xml:space="preserve">$22.323.100
</t>
    </r>
    <r>
      <rPr>
        <b/>
        <sz val="9"/>
        <color rgb="FF000000"/>
        <rFont val="Arial"/>
      </rPr>
      <t>Giros</t>
    </r>
    <r>
      <rPr>
        <sz val="9"/>
        <color rgb="FF000000"/>
        <rFont val="Arial"/>
      </rPr>
      <t xml:space="preserve"> $22.323.100 </t>
    </r>
    <r>
      <rPr>
        <b/>
        <sz val="9"/>
        <color rgb="FF000000"/>
        <rFont val="Arial"/>
      </rPr>
      <t xml:space="preserve">(100%)
</t>
    </r>
  </si>
  <si>
    <r>
      <rPr>
        <sz val="9"/>
        <color rgb="FF000000"/>
        <rFont val="Arial"/>
      </rPr>
      <t xml:space="preserve">En el cuatrienio (2024 - 2027) el avance de recursos fue el siguiente:
</t>
    </r>
    <r>
      <rPr>
        <b/>
        <sz val="9"/>
        <color rgb="FF000000"/>
        <rFont val="Arial"/>
      </rPr>
      <t xml:space="preserve">Programado:   </t>
    </r>
    <r>
      <rPr>
        <sz val="9"/>
        <color rgb="FF000000"/>
        <rFont val="Arial"/>
      </rPr>
      <t>$440.554.155</t>
    </r>
    <r>
      <rPr>
        <b/>
        <sz val="9"/>
        <color rgb="FF000000"/>
        <rFont val="Arial"/>
      </rPr>
      <t xml:space="preserve">  
Ejecutado:</t>
    </r>
    <r>
      <rPr>
        <sz val="9"/>
        <color rgb="FF000000"/>
        <rFont val="Arial"/>
      </rPr>
      <t xml:space="preserve">  $166.354.655      
</t>
    </r>
    <r>
      <rPr>
        <b/>
        <sz val="9"/>
        <color rgb="FF000000"/>
        <rFont val="Arial"/>
      </rPr>
      <t xml:space="preserve">Avance: </t>
    </r>
    <r>
      <rPr>
        <sz val="9"/>
        <color rgb="FF000000"/>
        <rFont val="Arial"/>
      </rPr>
      <t>37,76%
Fuente: POAI</t>
    </r>
  </si>
  <si>
    <t>Se verificaron los soportes entregados por la Subdirección Técnica de Recreación y Deportes - STRD, observando que:
- La STRD reporta cumplimiento total de la meta en el primer semestre de 2025, sin embargo, este no coincide con el Reporte Componente de inversión por entidad - alcaldía local, con corte a 30 de junio de 2025, cuyo avance de mesta corresponde al 0,25%.
- Se comprometió el 97,23% de la apropiación para el primer semestre de la vigencia 2025 de los proyectos del PDD Bogotá Camina Segura, girando el 16,66% de los compromisos.
- Se constituyeron reservas por valor de $22.323.100 en 2025 asociadas a los proyectos de inversión del PDD Bogotá Camina Segura. 
- Durante el primer semestre de 2025 se giró el 90.89% de las reservas constituidas en 2023 asociadas a los proyectos del PDD Un nuevo contrato social y ambiental para el siglo XXI.
- No fue posible realizar la validación de los contratos suscritos reportados por la STRD y las líneas del PAA, en razón a que no fue correctamente presentado el reporte.</t>
  </si>
  <si>
    <t xml:space="preserve">
- Se recomienda continuar con el permanente control a la ejecución física y presupuestal programada en el PDD, asegurando el cumplimiento de los compromisos proyectados para cada vigencia, minimizando la constitución de reservas presupuestales.
- Dado el avance de la meta según la magnitud programada, se sugiere continuar con los controles y la gestión operativa para asegurar su plena ejecución, teniendo en cuenta lo proyectado en el Reporte Componente de inversión por entidad - alcaldía local.
- Seguir implementando de manera oportuna el tratamiento de los riesgos identificados en el proyecto, que son consignados en la ficha MGA, reforzando los controles y definiendo las acciones de mejora adecuadas, para prevenir que su materialización afecte el logro de la meta establecida.
- Se recomienda sustentar en debida forma la adquisición de bienes y servicios de los proyectos en cumplimiento a los principios contractuales con el fin permitir la validación con el PAA.
- Reforzar los controles administrados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t>
  </si>
  <si>
    <r>
      <rPr>
        <b/>
        <sz val="9"/>
        <color rgb="FF000000"/>
        <rFont val="Arial"/>
      </rPr>
      <t>Cuatrienio:</t>
    </r>
    <r>
      <rPr>
        <sz val="9"/>
        <color rgb="FF000000"/>
        <rFont val="Arial"/>
      </rPr>
      <t xml:space="preserve"> Beneficiar a 14.620 niñas y niños de la primera infancia con procesos de formación psicomotriz
</t>
    </r>
    <r>
      <rPr>
        <b/>
        <sz val="9"/>
        <color rgb="FF000000"/>
        <rFont val="Arial"/>
      </rPr>
      <t xml:space="preserve">Meta 2025: </t>
    </r>
    <r>
      <rPr>
        <sz val="9"/>
        <color rgb="FF000000"/>
        <rFont val="Arial"/>
      </rPr>
      <t xml:space="preserve">2.900
</t>
    </r>
    <r>
      <rPr>
        <b/>
        <sz val="9"/>
        <color rgb="FF000000"/>
        <rFont val="Arial"/>
      </rPr>
      <t>Fuente:</t>
    </r>
    <r>
      <rPr>
        <sz val="9"/>
        <color rgb="FF000000"/>
        <rFont val="Arial"/>
      </rPr>
      <t xml:space="preserve"> Reporte Componente de inversión por entidad - alcaldía local, con corte a 30 de Junio de 2025</t>
    </r>
  </si>
  <si>
    <r>
      <rPr>
        <b/>
        <sz val="9"/>
        <color rgb="FF000000"/>
        <rFont val="Arial"/>
      </rPr>
      <t xml:space="preserve">Avance Cuatrienio:
</t>
    </r>
    <r>
      <rPr>
        <sz val="9"/>
        <color rgb="FF000000"/>
        <rFont val="Arial"/>
      </rPr>
      <t xml:space="preserve">7.619 (52.11%)
</t>
    </r>
    <r>
      <rPr>
        <b/>
        <sz val="9"/>
        <color rgb="FF000000"/>
        <rFont val="Arial"/>
      </rPr>
      <t xml:space="preserve">Avance vigencia 2025:
</t>
    </r>
    <r>
      <rPr>
        <sz val="9"/>
        <color rgb="FF000000"/>
        <rFont val="Arial"/>
      </rPr>
      <t>796 (27,45%)</t>
    </r>
    <r>
      <rPr>
        <b/>
        <sz val="9"/>
        <color rgb="FF000000"/>
        <rFont val="Arial"/>
      </rPr>
      <t xml:space="preserve"> 
Fuente:</t>
    </r>
    <r>
      <rPr>
        <sz val="9"/>
        <color rgb="FF000000"/>
        <rFont val="Arial"/>
      </rPr>
      <t xml:space="preserve"> Reporte Componente de inversión por entidad - alcaldía local, con corte a 30 de junio de 2025</t>
    </r>
  </si>
  <si>
    <r>
      <rPr>
        <sz val="9"/>
        <color rgb="FF000000"/>
        <rFont val="Arial"/>
      </rPr>
      <t>Con base en la información suministrada por la</t>
    </r>
    <r>
      <rPr>
        <b/>
        <sz val="9"/>
        <color rgb="FF000000"/>
        <rFont val="Arial"/>
      </rPr>
      <t xml:space="preserve"> Subdirección Técnica de Recreación y Deportes - STRD</t>
    </r>
    <r>
      <rPr>
        <sz val="9"/>
        <color rgb="FF000000"/>
        <rFont val="Arial"/>
      </rPr>
      <t xml:space="preserve"> se cumplió la meta física a junio 30 de 2025 de acuerdo con lo programado. A continuación, se describen algunos de los eventos ejecutados: 
Para el primer semestre comprendido entre enero y junio del 2025 se da cumplimiento a la ejecución de la meta programada en un 102% beneficiando a 796 niños y niñas de la primera infancia. Se desarrollaron atenciones en los diferentes puntos de atención que se para este periodo se ubicaron en 10 localidades de la ciudad y donde actualmente se brindaron atención en 12 puntos fijos.
Las sesiones de atención a los beneficiarios se dan bajo una planificación metodológica, distribuida en cuatros subetapas, según sus edades biológicas según los estadios del desarrollo físico, motriz, cognitivo y emocional y donde también se atiende población con discapacidad (física, motriz o cognitiva).
Sumado a esto se desarrolló un festival de actividades el 30 de mayo en el parque el Tunal, en las instalaciones de coliseo del CEFE, donde se atendieron 500 personas aproximadamente con actividades orientadas para poder desarrollar las habilidades y contenidos desarrollados en los primeros meses del programa. Adicional a estos talleres se desarrollaron 3 sesiones de escuelas de familia, con contenidos desarrollados para poder brindar herramientas para la formación integral del primer infante. Contenidos:
• Apertura y presentación de contenidos de escuelas – 29 de abril - virtual
• Alimentación adecuada – 28 de mayo – virtual
• Hábitos y rutinas: pilares de bienestar – 15 de junio – virtual
</t>
    </r>
    <r>
      <rPr>
        <b/>
        <sz val="9"/>
        <color rgb="FF000000"/>
        <rFont val="Arial"/>
      </rPr>
      <t xml:space="preserve">Fuente de Criterio: </t>
    </r>
    <r>
      <rPr>
        <sz val="9"/>
        <color rgb="FF000000"/>
        <rFont val="Arial"/>
      </rPr>
      <t>Informe de Gestión enero - diciembre 2024 - Instituto Distrital de Recreación y Deporte IDRD.</t>
    </r>
  </si>
  <si>
    <r>
      <rPr>
        <b/>
        <sz val="9"/>
        <color rgb="FF000000"/>
        <rFont val="Arial"/>
      </rPr>
      <t>• Se asignaron recursos por:</t>
    </r>
    <r>
      <rPr>
        <sz val="9"/>
        <color rgb="FF000000"/>
        <rFont val="Arial"/>
      </rPr>
      <t xml:space="preserve"> $1.119.765.400 y se comprometió: $614.527.850</t>
    </r>
    <r>
      <rPr>
        <b/>
        <sz val="9"/>
        <color rgb="FF000000"/>
        <rFont val="Arial"/>
      </rPr>
      <t xml:space="preserve"> (54,88%).
• Giros en la vigencia por:
</t>
    </r>
    <r>
      <rPr>
        <sz val="9"/>
        <color rgb="FF000000"/>
        <rFont val="Arial"/>
      </rPr>
      <t xml:space="preserve">$78.860.048 </t>
    </r>
    <r>
      <rPr>
        <b/>
        <sz val="9"/>
        <color rgb="FF000000"/>
        <rFont val="Arial"/>
      </rPr>
      <t xml:space="preserve">(12,83%)
</t>
    </r>
    <r>
      <rPr>
        <sz val="9"/>
        <color rgb="FF000000"/>
        <rFont val="Arial"/>
      </rPr>
      <t xml:space="preserve">
</t>
    </r>
    <r>
      <rPr>
        <b/>
        <sz val="9"/>
        <color rgb="FF000000"/>
        <rFont val="Arial"/>
      </rPr>
      <t>RESERVAS 2024 A PAGAR EN 2025 (Nuevo contrato social)</t>
    </r>
    <r>
      <rPr>
        <b/>
        <sz val="9"/>
        <color rgb="FFFF0000"/>
        <rFont val="Arial"/>
      </rPr>
      <t xml:space="preserve"> 
</t>
    </r>
    <r>
      <rPr>
        <b/>
        <sz val="9"/>
        <color rgb="FF000000"/>
        <rFont val="Arial"/>
      </rPr>
      <t xml:space="preserve">Definitivas </t>
    </r>
    <r>
      <rPr>
        <sz val="9"/>
        <color rgb="FF000000"/>
        <rFont val="Arial"/>
      </rPr>
      <t xml:space="preserve">$1.040.750.151
</t>
    </r>
    <r>
      <rPr>
        <b/>
        <sz val="9"/>
        <color rgb="FF000000"/>
        <rFont val="Arial"/>
      </rPr>
      <t xml:space="preserve">Giros </t>
    </r>
    <r>
      <rPr>
        <sz val="9"/>
        <color rgb="FF000000"/>
        <rFont val="Arial"/>
      </rPr>
      <t xml:space="preserve">$945.909.664 </t>
    </r>
    <r>
      <rPr>
        <b/>
        <sz val="9"/>
        <color rgb="FF000000"/>
        <rFont val="Arial"/>
      </rPr>
      <t xml:space="preserve">(90,89%)
RESERVAS 2024-2025 (Bogotá Camina Segura)
Definitivas </t>
    </r>
    <r>
      <rPr>
        <sz val="9"/>
        <color rgb="FF000000"/>
        <rFont val="Arial"/>
      </rPr>
      <t xml:space="preserve">$185.023.200
</t>
    </r>
    <r>
      <rPr>
        <b/>
        <sz val="9"/>
        <color rgb="FF000000"/>
        <rFont val="Arial"/>
      </rPr>
      <t>Giros</t>
    </r>
    <r>
      <rPr>
        <sz val="9"/>
        <color rgb="FF000000"/>
        <rFont val="Arial"/>
      </rPr>
      <t xml:space="preserve"> $128.095.473 </t>
    </r>
    <r>
      <rPr>
        <b/>
        <sz val="9"/>
        <color rgb="FF000000"/>
        <rFont val="Arial"/>
      </rPr>
      <t>(69,23%)</t>
    </r>
  </si>
  <si>
    <r>
      <rPr>
        <sz val="9"/>
        <color rgb="FF000000"/>
        <rFont val="Arial"/>
      </rPr>
      <t xml:space="preserve">En el cuatrienio (2024 - 2027) el avance de recursos fue el siguiente:
</t>
    </r>
    <r>
      <rPr>
        <b/>
        <sz val="9"/>
        <color rgb="FF000000"/>
        <rFont val="Arial"/>
      </rPr>
      <t xml:space="preserve">Programado:  </t>
    </r>
    <r>
      <rPr>
        <sz val="9"/>
        <color rgb="FF000000"/>
        <rFont val="Arial"/>
      </rPr>
      <t>$8.240.960.533</t>
    </r>
    <r>
      <rPr>
        <b/>
        <sz val="9"/>
        <color rgb="FF000000"/>
        <rFont val="Arial"/>
      </rPr>
      <t xml:space="preserve">   
Ejecutado:</t>
    </r>
    <r>
      <rPr>
        <sz val="9"/>
        <color rgb="FF000000"/>
        <rFont val="Arial"/>
      </rPr>
      <t xml:space="preserve">  $799.551.050       
</t>
    </r>
    <r>
      <rPr>
        <b/>
        <sz val="9"/>
        <color rgb="FF000000"/>
        <rFont val="Arial"/>
      </rPr>
      <t xml:space="preserve">Avance: </t>
    </r>
    <r>
      <rPr>
        <sz val="9"/>
        <color rgb="FF000000"/>
        <rFont val="Arial"/>
      </rPr>
      <t>9,70%
Fuente: POAI</t>
    </r>
  </si>
  <si>
    <t>Se verificaron los soportes entregados por la Subdirección Técnica de Recreación y Deportes - STRD, observando que:
- La STRD reporta un avance significativo en el cumplimiento de la meta durante el primer semestre de 2025. 
- Se comprometió el 54,88% de la apropiación para el primer semestre de la vigencia 2025 de los proyectos del PDD Bogotá Camina Segura, girando el 12,83% de los compromisos.
- Se constituyeron reservas por valor de $185.023.200 en 2025 asociadas a los proyectos de inversión del PDD Bogotá Camina Segura. 
- Durante el primer semestre de 2025 se giró el 90.89% de las reservas constituidas en 2023 asociadas a los proyectos del PDD Un nuevo contrato social y ambiental para el siglo XXI.
- No fue posible realizar la validación de los contratos suscritos reportados por la STRD y las líneas del PAA, en razón a que no fue correctamente presentado el reporte.</t>
  </si>
  <si>
    <r>
      <rPr>
        <b/>
        <sz val="9"/>
        <color rgb="FF000000"/>
        <rFont val="Arial"/>
      </rPr>
      <t>Cuatrienio:</t>
    </r>
    <r>
      <rPr>
        <sz val="9"/>
        <color rgb="FF000000"/>
        <rFont val="Arial"/>
      </rPr>
      <t xml:space="preserve"> Implementar 8 Centro(s) de psicomotricidad nuevos
</t>
    </r>
    <r>
      <rPr>
        <b/>
        <sz val="9"/>
        <color rgb="FF000000"/>
        <rFont val="Arial"/>
      </rPr>
      <t>Meta 2025:</t>
    </r>
    <r>
      <rPr>
        <sz val="9"/>
        <color rgb="FF000000"/>
        <rFont val="Arial"/>
      </rPr>
      <t xml:space="preserve"> 1
</t>
    </r>
    <r>
      <rPr>
        <b/>
        <sz val="9"/>
        <color rgb="FF000000"/>
        <rFont val="Arial"/>
      </rPr>
      <t>Fuente:</t>
    </r>
    <r>
      <rPr>
        <sz val="9"/>
        <color rgb="FF000000"/>
        <rFont val="Arial"/>
      </rPr>
      <t xml:space="preserve">  Reporte Componente de inversión por entidad - alcaldía local, con corte a 30 de Junio de 2025</t>
    </r>
  </si>
  <si>
    <r>
      <rPr>
        <b/>
        <sz val="9"/>
        <color rgb="FF000000"/>
        <rFont val="Arial"/>
      </rPr>
      <t xml:space="preserve">Avance Cuatrienio:
</t>
    </r>
    <r>
      <rPr>
        <sz val="9"/>
        <color rgb="FF000000"/>
        <rFont val="Arial"/>
      </rPr>
      <t xml:space="preserve">0 (0%)
</t>
    </r>
    <r>
      <rPr>
        <b/>
        <sz val="9"/>
        <color rgb="FF000000"/>
        <rFont val="Arial"/>
      </rPr>
      <t xml:space="preserve">Avance vigencia 2025:
</t>
    </r>
    <r>
      <rPr>
        <sz val="9"/>
        <color rgb="FF000000"/>
        <rFont val="Arial"/>
      </rPr>
      <t>0 (0%)</t>
    </r>
    <r>
      <rPr>
        <b/>
        <sz val="9"/>
        <color rgb="FF000000"/>
        <rFont val="Arial"/>
      </rPr>
      <t xml:space="preserve"> 
Fuente:</t>
    </r>
    <r>
      <rPr>
        <sz val="9"/>
        <color rgb="FF000000"/>
        <rFont val="Arial"/>
      </rPr>
      <t xml:space="preserve">  Reporte Componente de inversión por entidad - alcaldía local, con corte a 30 de junio de 2025</t>
    </r>
  </si>
  <si>
    <t>Con base en la información suministrada por la Subdirección Técnica de Recreación y Deportes - STRD la meta no tenía programación para el primer semestre del 2025, sin embargo, se han adelantado actividades de articulación con la alcaldía de chapinero, para poder coordinar visitas técnicas a unos espacios formulados por esta localidad y definir la pertinencia o no de la apertura de un nuevo punto en esta localidad.
Fuente de Criterio: Informe de Gestión enero - diciembre 2024 - Instituto Distrital de Recreación y Deporte IDRD.</t>
  </si>
  <si>
    <r>
      <rPr>
        <b/>
        <sz val="9"/>
        <color rgb="FF000000"/>
        <rFont val="Arial"/>
      </rPr>
      <t>• Se asignaron recursos por:</t>
    </r>
    <r>
      <rPr>
        <sz val="9"/>
        <color rgb="FF000000"/>
        <rFont val="Arial"/>
      </rPr>
      <t xml:space="preserve"> $334.818.600 y se comprometió: $41.648.150</t>
    </r>
    <r>
      <rPr>
        <b/>
        <sz val="9"/>
        <color rgb="FF000000"/>
        <rFont val="Arial"/>
      </rPr>
      <t xml:space="preserve"> (12,44%).
</t>
    </r>
    <r>
      <rPr>
        <sz val="9"/>
        <color rgb="FF000000"/>
        <rFont val="Arial"/>
      </rPr>
      <t xml:space="preserve">
</t>
    </r>
    <r>
      <rPr>
        <b/>
        <sz val="9"/>
        <color rgb="FF000000"/>
        <rFont val="Arial"/>
      </rPr>
      <t xml:space="preserve">• Giros en la vigencia por:
</t>
    </r>
    <r>
      <rPr>
        <sz val="9"/>
        <color rgb="FF000000"/>
        <rFont val="Arial"/>
      </rPr>
      <t xml:space="preserve">$5.680.085 </t>
    </r>
    <r>
      <rPr>
        <b/>
        <sz val="9"/>
        <color rgb="FF000000"/>
        <rFont val="Arial"/>
      </rPr>
      <t xml:space="preserve">(13,64%)
</t>
    </r>
    <r>
      <rPr>
        <sz val="9"/>
        <color rgb="FF000000"/>
        <rFont val="Arial"/>
      </rPr>
      <t xml:space="preserve">
</t>
    </r>
    <r>
      <rPr>
        <b/>
        <sz val="9"/>
        <color rgb="FF000000"/>
        <rFont val="Arial"/>
      </rPr>
      <t>RESERVAS 2024 A PAGAR EN 2025 (Nuevo contrato social)</t>
    </r>
    <r>
      <rPr>
        <b/>
        <sz val="9"/>
        <color rgb="FFFF0000"/>
        <rFont val="Arial"/>
      </rPr>
      <t xml:space="preserve"> 
</t>
    </r>
    <r>
      <rPr>
        <b/>
        <sz val="9"/>
        <color rgb="FF000000"/>
        <rFont val="Arial"/>
      </rPr>
      <t xml:space="preserve">Definitivas </t>
    </r>
    <r>
      <rPr>
        <sz val="9"/>
        <color rgb="FF000000"/>
        <rFont val="Arial"/>
      </rPr>
      <t xml:space="preserve">$1.040.750.151
</t>
    </r>
    <r>
      <rPr>
        <b/>
        <sz val="9"/>
        <color rgb="FF000000"/>
        <rFont val="Arial"/>
      </rPr>
      <t xml:space="preserve">Giros </t>
    </r>
    <r>
      <rPr>
        <sz val="9"/>
        <color rgb="FF000000"/>
        <rFont val="Arial"/>
      </rPr>
      <t xml:space="preserve">$945.909.664 </t>
    </r>
    <r>
      <rPr>
        <b/>
        <sz val="9"/>
        <color rgb="FF000000"/>
        <rFont val="Arial"/>
      </rPr>
      <t xml:space="preserve">(90,89%)
RESERVAS 2024-2025 (Bogotá Camina Segura)
Definitivas </t>
    </r>
    <r>
      <rPr>
        <sz val="9"/>
        <color rgb="FF000000"/>
        <rFont val="Arial"/>
      </rPr>
      <t xml:space="preserve">$150.000.000
</t>
    </r>
    <r>
      <rPr>
        <b/>
        <sz val="9"/>
        <color rgb="FF000000"/>
        <rFont val="Arial"/>
      </rPr>
      <t>Giros</t>
    </r>
    <r>
      <rPr>
        <sz val="9"/>
        <color rgb="FF000000"/>
        <rFont val="Arial"/>
      </rPr>
      <t xml:space="preserve"> $71.052.410 </t>
    </r>
    <r>
      <rPr>
        <b/>
        <sz val="9"/>
        <color rgb="FF000000"/>
        <rFont val="Arial"/>
      </rPr>
      <t>(47,37%)</t>
    </r>
  </si>
  <si>
    <r>
      <rPr>
        <sz val="9"/>
        <color rgb="FF000000"/>
        <rFont val="Arial"/>
      </rPr>
      <t xml:space="preserve">En el cuatrienio (2024 - 2027) el avance de recursos fue el siguiente:
</t>
    </r>
    <r>
      <rPr>
        <b/>
        <sz val="9"/>
        <color rgb="FF000000"/>
        <rFont val="Arial"/>
      </rPr>
      <t xml:space="preserve">Programado:  </t>
    </r>
    <r>
      <rPr>
        <sz val="9"/>
        <color rgb="FF000000"/>
        <rFont val="Arial"/>
      </rPr>
      <t xml:space="preserve">$1.557.910.600 
</t>
    </r>
    <r>
      <rPr>
        <b/>
        <sz val="9"/>
        <color rgb="FF000000"/>
        <rFont val="Arial"/>
      </rPr>
      <t>Ejecutado:</t>
    </r>
    <r>
      <rPr>
        <sz val="9"/>
        <color rgb="FF000000"/>
        <rFont val="Arial"/>
      </rPr>
      <t xml:space="preserve">  $191.648.150        
</t>
    </r>
    <r>
      <rPr>
        <b/>
        <sz val="9"/>
        <color rgb="FF000000"/>
        <rFont val="Arial"/>
      </rPr>
      <t xml:space="preserve">Avance: </t>
    </r>
    <r>
      <rPr>
        <sz val="9"/>
        <color rgb="FF000000"/>
        <rFont val="Arial"/>
      </rPr>
      <t>12,30%
Fuente: POAI</t>
    </r>
  </si>
  <si>
    <t>Se verificaron los soportes entregados por la Subdirección Técnica de Recreación y Deportes - STRD, observando que:
- La STRD no reporta un avance significativo en el cumplimiento de la meta durante el primer semestre de 2025. 
- Se comprometió el 12,44% de la apropiación para el primer semestre de la vigencia 2025 de los proyectos del PDD Bogotá Camina Segura, girando el 13,64% de los compromisos.
- Se constituyeron reservas por valor de $150.000.000 en 2025 asociadas a los proyectos de inversión del PDD Bogotá Camina Segura. 
- Durante el primer semestre de 2025 se giró el 90.89% de las reservas constituidas en 2023 asociadas a los proyectos del PDD Un nuevo contrato social y ambiental para el siglo XXI.
- No fue posible realizar la validación de los contratos suscritos reportados por la STRD y las líneas del PAA, en razón a que no fue correctamente presentado el reporte.</t>
  </si>
  <si>
    <r>
      <rPr>
        <b/>
        <sz val="9"/>
        <color rgb="FF000000"/>
        <rFont val="Arial"/>
      </rPr>
      <t>Cuatrienio:</t>
    </r>
    <r>
      <rPr>
        <sz val="9"/>
        <color rgb="FF000000"/>
        <rFont val="Arial"/>
      </rPr>
      <t xml:space="preserve"> pagar 100 Porciento de los compromisos de vigencias anteriores fenecidas
</t>
    </r>
    <r>
      <rPr>
        <b/>
        <sz val="9"/>
        <color rgb="FF000000"/>
        <rFont val="Arial"/>
      </rPr>
      <t>Meta 2025:</t>
    </r>
    <r>
      <rPr>
        <sz val="9"/>
        <color rgb="FF000000"/>
        <rFont val="Arial"/>
      </rPr>
      <t xml:space="preserve"> 100
</t>
    </r>
    <r>
      <rPr>
        <b/>
        <sz val="9"/>
        <color rgb="FF000000"/>
        <rFont val="Arial"/>
      </rPr>
      <t>Fuente:</t>
    </r>
    <r>
      <rPr>
        <sz val="9"/>
        <color rgb="FF000000"/>
        <rFont val="Arial"/>
      </rPr>
      <t xml:space="preserve"> Reporte Componente de inversión por entidad - alcaldía local, con corte a 30 de Junio de 2025</t>
    </r>
  </si>
  <si>
    <r>
      <rPr>
        <b/>
        <sz val="9"/>
        <color rgb="FF000000"/>
        <rFont val="Arial"/>
      </rPr>
      <t xml:space="preserve">Avance Cuatrienio:
</t>
    </r>
    <r>
      <rPr>
        <sz val="9"/>
        <color rgb="FF000000"/>
        <rFont val="Arial"/>
      </rPr>
      <t xml:space="preserve">No es viable acumular los porcentajes de cada vigencia, dado que se trata de una meta de tipo de anualización constante.
</t>
    </r>
    <r>
      <rPr>
        <b/>
        <sz val="9"/>
        <color rgb="FF000000"/>
        <rFont val="Arial"/>
      </rPr>
      <t xml:space="preserve">Avance vigencia 2025:
</t>
    </r>
    <r>
      <rPr>
        <sz val="9"/>
        <color rgb="FF000000"/>
        <rFont val="Arial"/>
      </rPr>
      <t>0 (0%)</t>
    </r>
    <r>
      <rPr>
        <b/>
        <sz val="9"/>
        <color rgb="FF000000"/>
        <rFont val="Arial"/>
      </rPr>
      <t xml:space="preserve"> 
Fuente: </t>
    </r>
    <r>
      <rPr>
        <sz val="9"/>
        <color rgb="FF000000"/>
        <rFont val="Arial"/>
      </rPr>
      <t>Reporte Componente de inversión por entidad - alcaldía local, con corte a 30 de junio de 2025</t>
    </r>
  </si>
  <si>
    <t>Para la meta en mención y de acuerdo con la información suministrada por la Subdirección Técnica de Recreación y Deportes - STRD, la meta se cumplió en la vigencia 2024 al 100% realizando el pago de las vigencias fenecidas.</t>
  </si>
  <si>
    <r>
      <rPr>
        <b/>
        <sz val="9"/>
        <color rgb="FF000000"/>
        <rFont val="Arial"/>
      </rPr>
      <t>• Se asignaron recursos por:</t>
    </r>
    <r>
      <rPr>
        <sz val="9"/>
        <color rgb="FF000000"/>
        <rFont val="Arial"/>
      </rPr>
      <t xml:space="preserve"> $7.120.659 y se comprometió: $7.120.659</t>
    </r>
    <r>
      <rPr>
        <b/>
        <sz val="9"/>
        <color rgb="FF000000"/>
        <rFont val="Arial"/>
      </rPr>
      <t xml:space="preserve"> (100%).</t>
    </r>
  </si>
  <si>
    <r>
      <rPr>
        <sz val="9"/>
        <color rgb="FF000000"/>
        <rFont val="Arial"/>
      </rPr>
      <t xml:space="preserve">En el cuatrienio (2024 - 2027) el avance de recursos fue el siguiente:
</t>
    </r>
    <r>
      <rPr>
        <b/>
        <sz val="9"/>
        <color rgb="FF000000"/>
        <rFont val="Arial"/>
      </rPr>
      <t xml:space="preserve">Programado: </t>
    </r>
    <r>
      <rPr>
        <sz val="9"/>
        <color rgb="FF000000"/>
        <rFont val="Arial"/>
      </rPr>
      <t xml:space="preserve">$13.382.169 
</t>
    </r>
    <r>
      <rPr>
        <b/>
        <sz val="9"/>
        <color rgb="FF000000"/>
        <rFont val="Arial"/>
      </rPr>
      <t>Ejecutado:</t>
    </r>
    <r>
      <rPr>
        <sz val="9"/>
        <color rgb="FF000000"/>
        <rFont val="Arial"/>
      </rPr>
      <t xml:space="preserve">  $13.382.169        
</t>
    </r>
    <r>
      <rPr>
        <b/>
        <sz val="9"/>
        <color rgb="FF000000"/>
        <rFont val="Arial"/>
      </rPr>
      <t xml:space="preserve">Avance: </t>
    </r>
    <r>
      <rPr>
        <sz val="9"/>
        <color rgb="FF000000"/>
        <rFont val="Arial"/>
      </rPr>
      <t>100%
Fuente: POAI</t>
    </r>
  </si>
  <si>
    <t>PROYECTO:  8162 Administración de parques y escenarios confiables y seguros para promover el encuentro y apropiación del espacio público de Bogotá D.C.</t>
  </si>
  <si>
    <r>
      <rPr>
        <b/>
        <sz val="9"/>
        <color rgb="FF000000"/>
        <rFont val="Arial"/>
      </rPr>
      <t>Cuatrienio</t>
    </r>
    <r>
      <rPr>
        <sz val="9"/>
        <color rgb="FF000000"/>
        <rFont val="Arial"/>
      </rPr>
      <t xml:space="preserve">: Administrar, mantener o adecuar 146 parques del sistema del espacio público peatonal para el encuentro
</t>
    </r>
    <r>
      <rPr>
        <b/>
        <sz val="9"/>
        <color rgb="FF000000"/>
        <rFont val="Arial"/>
      </rPr>
      <t>Meta 1er semestre 2025:</t>
    </r>
    <r>
      <rPr>
        <sz val="9"/>
        <color rgb="FF000000"/>
        <rFont val="Arial"/>
      </rPr>
      <t xml:space="preserve"> 143
</t>
    </r>
  </si>
  <si>
    <r>
      <rPr>
        <b/>
        <sz val="9"/>
        <color rgb="FF000000"/>
        <rFont val="Arial"/>
      </rPr>
      <t xml:space="preserve">Avance Cuatrienio: </t>
    </r>
    <r>
      <rPr>
        <sz val="9"/>
        <color rgb="FF000000"/>
        <rFont val="Arial"/>
      </rPr>
      <t xml:space="preserve">(143/146) = 97.9% 
</t>
    </r>
    <r>
      <rPr>
        <b/>
        <sz val="9"/>
        <color rgb="FF000000"/>
        <rFont val="Arial"/>
      </rPr>
      <t>Avance vigencia 2025:</t>
    </r>
    <r>
      <rPr>
        <sz val="9"/>
        <color rgb="FF000000"/>
        <rFont val="Arial"/>
      </rPr>
      <t xml:space="preserve"> (143/143) = 100%
</t>
    </r>
  </si>
  <si>
    <r>
      <rPr>
        <sz val="9"/>
        <color rgb="FF000000"/>
        <rFont val="Arial"/>
      </rPr>
      <t xml:space="preserve">De acuerdo con la información suministrada por la Subdirección Técnica de Parques -STP, cumplió la meta física con las siguientes actividades, entre otras: 
El área reporta que para el primer semestre comprendido entre enero y junio de 2025 se cumple la meta en un 100%, con la intervención de 143 parques y escenarios administrados por el IDRD, mediante acciones de vigilancia, control, pago de servicios públicos, limpieza, aseo, fumigación y gestión administrativa, garantizando su adecuado funcionamiento y operación.
El área menciona que durante este mismo periodo se realizaron intervenciones en parques, escenarios y canchas de grama sintética y natural. Estas acciones incluyeron labores de mantenimiento preventivo, correctivo y recurrente, según las características y necesidades de cada espacio, con el fin de asegurar su buen funcionamiento y operación.
Adicionalmente, el área informa que se llevaron a cabo acciones como el reemplazo de grama sintética, instalación de caucho reciclado, top-dressing, cepillado, aireación, mantenimiento y reemplazo de arcos, mallas de rebote, mallas de porterías y cerramientos. En relación con las canchas de grama natural, se realizaron labores de top-dressing, verticut, poda, bordeo y fumigación.
</t>
    </r>
    <r>
      <rPr>
        <sz val="8"/>
        <color rgb="FF000000"/>
        <rFont val="Arial"/>
      </rPr>
      <t>Fuente de Criterio: Informe de Gestión enero - JUNIO 2025 - Instituto Distrital de Recreación y Deporte IDRD.</t>
    </r>
  </si>
  <si>
    <r>
      <rPr>
        <b/>
        <sz val="9"/>
        <color rgb="FF000000"/>
        <rFont val="Arial"/>
      </rPr>
      <t xml:space="preserve">En el cuatrienio (2024 - 2027) el avance de recursos fue el siguiente:
</t>
    </r>
    <r>
      <rPr>
        <sz val="9"/>
        <color rgb="FF000000"/>
        <rFont val="Arial"/>
      </rPr>
      <t xml:space="preserve">
</t>
    </r>
    <r>
      <rPr>
        <b/>
        <sz val="9"/>
        <color rgb="FF000000"/>
        <rFont val="Arial"/>
      </rPr>
      <t>Programado:</t>
    </r>
    <r>
      <rPr>
        <sz val="9"/>
        <color rgb="FF000000"/>
        <rFont val="Arial"/>
      </rPr>
      <t xml:space="preserve">  $631.830.923.226
</t>
    </r>
    <r>
      <rPr>
        <b/>
        <sz val="9"/>
        <color rgb="FF000000"/>
        <rFont val="Arial"/>
      </rPr>
      <t>Ejecutado:</t>
    </r>
    <r>
      <rPr>
        <sz val="9"/>
        <color rgb="FF000000"/>
        <rFont val="Arial"/>
      </rPr>
      <t xml:space="preserve"> $161.776.630.401
</t>
    </r>
    <r>
      <rPr>
        <b/>
        <sz val="9"/>
        <color rgb="FF000000"/>
        <rFont val="Arial"/>
      </rPr>
      <t>Avance:</t>
    </r>
    <r>
      <rPr>
        <sz val="9"/>
        <color rgb="FF000000"/>
        <rFont val="Arial"/>
      </rPr>
      <t xml:space="preserve"> 25.60%
</t>
    </r>
    <r>
      <rPr>
        <b/>
        <sz val="9"/>
        <color rgb="FF000000"/>
        <rFont val="Arial"/>
      </rPr>
      <t xml:space="preserve">
</t>
    </r>
    <r>
      <rPr>
        <sz val="9"/>
        <color rgb="FF000000"/>
        <rFont val="Arial"/>
      </rPr>
      <t xml:space="preserve">
</t>
    </r>
    <r>
      <rPr>
        <b/>
        <sz val="9"/>
        <color rgb="FF000000"/>
        <rFont val="Arial"/>
      </rPr>
      <t>Fuente:</t>
    </r>
    <r>
      <rPr>
        <sz val="9"/>
        <color rgb="FF000000"/>
        <rFont val="Arial"/>
      </rPr>
      <t xml:space="preserve"> POAI</t>
    </r>
  </si>
  <si>
    <t>El área no reportó eventos relacionados con contingencias que hayan afectado la ejecución de la actividad.</t>
  </si>
  <si>
    <t>La ficha MGA del proyecto de inversión 8162: Tiene identificados los siguientes riesgos: 
Total: 3 riesgos 
uno (1) de tipo operacional
uno(1) financiero.
uno (1) Asociado a fenómenos de origen biológico
De los riesgos descritos, solo uno (1) se encuentra incluido en los mapas de riegos de gestión del proceso y refiere a la afectación por no dar respuesta oportuna a las peticiones de la ciudadanía.</t>
  </si>
  <si>
    <t>• Se dio cumplimiento del 100% de la meta física programada para la vigencia 2025 y un avance presupuestal del 25.60% para el cuatrienio.
• Se comprometió el 35.34% de la apropiación para el primer semestre de 2025 de los proyectos del PDD Bogotá Camina Segura y  se giraron el 38.31 % de los compromisos
• Durante el primer semestre de 2025 se giró el 20.10% de las reservas constituidas en 2023 asociadas a los proyectos del PDD Un nuevo contrato social y ambiental para el siglo XXI.
• Se constituyeron reservas por valor de $48.914.146.524 con corte a 31 de diciembre de 2024 asociadas a los proyectos de inversión del PDD Bogotá Camina Segura.</t>
  </si>
  <si>
    <t>• En vista del cumplimiento de la meta en magnitud, y del avance presupuestal para el cuatrienio, se recomienda al área dar continuidad a la metodología y los controles financieros, operativos y administrativos que permitan dar cumplimiento de los proyectos.
• Continuar con el tratamiento oportuno a los riesgos identificados en el proyecto, registrados en la ficha MGA, fortaleciendo los controles y estableciendo acciones de mejora oportunas, con el fin de evitar que su materialización impida el cumplimiento de la meta propuesta.
• Reforzar los controles administrados y operativos de tal forma que pueda garantizarse una mayor ejecución en los giros, toda vez que de esta forma se evitan la constitución de reservas para la siguiente vigencia lo que podría afectar el cumplimiento de las metas programadas.
• Aumentar los esfuerzos administrativos de tal manera que permita aumentar la ejecución de giros de las reservas asociadas a los proyectos de inversión del anterior PDD, con el fin de evitar la constitución de pasivos exigibles.</t>
  </si>
  <si>
    <r>
      <rPr>
        <b/>
        <sz val="9"/>
        <color rgb="FF000000"/>
        <rFont val="Arial"/>
      </rPr>
      <t>Cuatrienio</t>
    </r>
    <r>
      <rPr>
        <sz val="9"/>
        <color rgb="FF000000"/>
        <rFont val="Arial"/>
      </rPr>
      <t xml:space="preserve">: Implementar 2 acciones de innovación en parques del sistema del espacio público peatonal para el encuentro
</t>
    </r>
    <r>
      <rPr>
        <b/>
        <sz val="9"/>
        <color rgb="FF000000"/>
        <rFont val="Arial"/>
      </rPr>
      <t xml:space="preserve">Meta 1er semestre 2025: </t>
    </r>
    <r>
      <rPr>
        <sz val="9"/>
        <color rgb="FF000000"/>
        <rFont val="Arial"/>
      </rPr>
      <t xml:space="preserve"> 0</t>
    </r>
  </si>
  <si>
    <r>
      <rPr>
        <b/>
        <sz val="9"/>
        <color rgb="FF000000"/>
        <rFont val="Arial"/>
      </rPr>
      <t>Avance Cuatrienio:</t>
    </r>
    <r>
      <rPr>
        <sz val="9"/>
        <color rgb="FF000000"/>
        <rFont val="Arial"/>
      </rPr>
      <t xml:space="preserve"> No es viable acumular los porcentajes de cada vigencia, dado que se trata de una meta de tipo de anualización Constante
</t>
    </r>
    <r>
      <rPr>
        <b/>
        <sz val="9"/>
        <color rgb="FF000000"/>
        <rFont val="Arial"/>
      </rPr>
      <t xml:space="preserve">Ejecutado 2025: </t>
    </r>
    <r>
      <rPr>
        <sz val="9"/>
        <color rgb="FF000000"/>
        <rFont val="Arial"/>
      </rPr>
      <t>(0/2) = 0%</t>
    </r>
  </si>
  <si>
    <r>
      <rPr>
        <sz val="9"/>
        <color rgb="FF000000"/>
        <rFont val="Arial"/>
      </rPr>
      <t xml:space="preserve">El área reporta que para el primer semestre de 2025 la meta no tiene programación y está programada para diciembre. Sin embargo, se han adelantado las siguientes acciones.
El área menciona avances en la revisión de una metodología para estimar el potencial de remoción de CO₂ en el parque, como parte de las acciones para mitigar el cambio climático, así como el inicio del proceso de certificación para 2024.
Además, en conjunto con la Secretaría Distrital de Hábitat y el Grupo Energía Bogotá, se trabaja en la estructuración de un proyecto para crear dos Comunidades Energéticas en los Centros de Felicidad San Cristóbal y Tunal, que busca beneficiar a hogares vulnerables mediante generación de energía renovable en instituciones públicas.
El área informa que, junto al Ministerio de Minas y Energía, se inició un estudio preliminar para desarrollar Comunidades Energéticas en Parques y Escenarios Deportivos, beneficiando directamente a la comunidad usuaria. Esta iniciativa contribuye a la transición energética, reduce costos de operación y promueve el uso de energías renovables.
</t>
    </r>
    <r>
      <rPr>
        <sz val="8"/>
        <color rgb="FF000000"/>
        <rFont val="Arial"/>
      </rPr>
      <t>Fuente de Criterio: Informe de Gestión enero - JUNIO 2025 - Instituto Distrital de Recreación y Deporte IDRD.</t>
    </r>
  </si>
  <si>
    <r>
      <rPr>
        <b/>
        <sz val="9"/>
        <color rgb="FF000000"/>
        <rFont val="Arial"/>
      </rPr>
      <t xml:space="preserve">En el cuatrienio (2024 - 2027) el avance de recursos fue el siguiente:
</t>
    </r>
    <r>
      <rPr>
        <sz val="9"/>
        <color rgb="FF000000"/>
        <rFont val="Arial"/>
      </rPr>
      <t xml:space="preserve">
</t>
    </r>
    <r>
      <rPr>
        <b/>
        <sz val="9"/>
        <color rgb="FF000000"/>
        <rFont val="Arial"/>
      </rPr>
      <t>Programado:</t>
    </r>
    <r>
      <rPr>
        <sz val="9"/>
        <color rgb="FF000000"/>
        <rFont val="Arial"/>
      </rPr>
      <t xml:space="preserve">  $85.906.453.673
</t>
    </r>
    <r>
      <rPr>
        <b/>
        <sz val="9"/>
        <color rgb="FF000000"/>
        <rFont val="Arial"/>
      </rPr>
      <t>Ejecutado:</t>
    </r>
    <r>
      <rPr>
        <sz val="9"/>
        <color rgb="FF000000"/>
        <rFont val="Arial"/>
      </rPr>
      <t xml:space="preserve"> $ 5.135.758.000
</t>
    </r>
    <r>
      <rPr>
        <b/>
        <sz val="9"/>
        <color rgb="FF000000"/>
        <rFont val="Arial"/>
      </rPr>
      <t xml:space="preserve">Avance: </t>
    </r>
    <r>
      <rPr>
        <sz val="9"/>
        <color rgb="FF000000"/>
        <rFont val="Arial"/>
      </rPr>
      <t xml:space="preserve">5.98%
Fuente: POAI
</t>
    </r>
  </si>
  <si>
    <t>La ficha MGA del proyecto de inversión 8162: Tiene identificados los siguientes riesgos: 
Total: 3 riesgos 
uno (1) de tipo operacional
dos (1) financiero.
uno (1) Asociado a fenómenos de origen biológico
De los riesgos descritos, solo uno (1) se encuentra incluido en los mapas de riegos de gestión del proceso y refiere a la afectación por no dar respuesta oportuna a las peticiones de la ciudadanía.</t>
  </si>
  <si>
    <t xml:space="preserve">
• Si bien para el primer semestre del 2025 el área no reporta cumplimiento físico de la meta asociado a la implementación de las 2 acciones de innovación, se han desarrollado acciones administrativas que asociadas a la planificación y gestión del cumplimiento de la misma.
• Se comprometió el 11.58% de la apropiación para la vigencia 2025 de los proyectos del PDD Bogotá Camina Segura y  se giraron el  7.20% de los compromisos.
• Se reportó un avance presupuestal del 5,98% para el cuatrienio.
• Durante el primer semestre de 2025 se giró el 20.10% de las reservas constituidas asociadas a los proyectos del PDD Un nuevo contrato social y ambiental para el siglo XXI.
• Durante el primer semestre de 2025 se giró el 20.44% de las reservas constituidas asociadas a los proyectos del PDD Bogotá Camina Segura</t>
  </si>
  <si>
    <r>
      <rPr>
        <b/>
        <sz val="9"/>
        <color rgb="FF000000"/>
        <rFont val="Arial"/>
      </rPr>
      <t>Cuatrienio</t>
    </r>
    <r>
      <rPr>
        <sz val="9"/>
        <color rgb="FF000000"/>
        <rFont val="Arial"/>
      </rPr>
      <t xml:space="preserve">: Implementar 2 acciones de gobernanza para los parques priorizados
</t>
    </r>
    <r>
      <rPr>
        <b/>
        <sz val="9"/>
        <color rgb="FF000000"/>
        <rFont val="Arial"/>
      </rPr>
      <t xml:space="preserve">Meta 1er semestre 2025: </t>
    </r>
    <r>
      <rPr>
        <sz val="9"/>
        <color rgb="FF000000"/>
        <rFont val="Arial"/>
      </rPr>
      <t>0</t>
    </r>
  </si>
  <si>
    <r>
      <rPr>
        <b/>
        <sz val="9"/>
        <color rgb="FF000000"/>
        <rFont val="Arial"/>
      </rPr>
      <t>Avance Cuatrienio</t>
    </r>
    <r>
      <rPr>
        <sz val="9"/>
        <color rgb="FF000000"/>
        <rFont val="Arial"/>
      </rPr>
      <t xml:space="preserve">: No es viable acumular los porcentajes de cada vigencia, dado que se trata de una meta de tipo de anualización constante.
</t>
    </r>
    <r>
      <rPr>
        <b/>
        <sz val="9"/>
        <color rgb="FF000000"/>
        <rFont val="Arial"/>
      </rPr>
      <t xml:space="preserve">Ejecutado 2025: </t>
    </r>
    <r>
      <rPr>
        <sz val="9"/>
        <color rgb="FF000000"/>
        <rFont val="Arial"/>
      </rPr>
      <t>(0/2) = 0%</t>
    </r>
  </si>
  <si>
    <r>
      <rPr>
        <sz val="9"/>
        <color rgb="FF000000"/>
        <rFont val="Arial"/>
      </rPr>
      <t xml:space="preserve">El área reporta que para el primer semestre de 2025 la meta no cuenta con programación. No obstante, se han adelantado acciones en el marco de la estrategia de participación y apropiación ciudadana, orientadas al fortalecimiento de la atención a la ciudadanía, el mejoramiento del relacionamiento comunitario, la apropiación del espacio público y la articulación institucional para una operación más eficiente y sostenible.
El área menciona que se realizaron recorridos con las cajas de compensación familiar Colsubsidio y Compensar, con el fin de avanzar en el alistamiento y coordinación de los servicios que se prestarán mediante permisos otorgados por el IDRD, fortaleciendo el trabajo conjunto con estas entidades.
Asimismo, se destaca la implementación y expansión de la estrategia Guardianes Verdes, dirigida a niños, niñas y adolescentes, que integró acciones pedagógicas presenciales, virtuales y sesiones especializadas (masterclass), promoviendo mayor conciencia ambiental y sentido de pertenencia hacia los parques del Distrito.
</t>
    </r>
    <r>
      <rPr>
        <sz val="8"/>
        <color rgb="FF000000"/>
        <rFont val="Arial"/>
      </rPr>
      <t>Fuente de Criterio: Informe de Gestión enero - JUNIO 2025 - Instituto Distrital de Recreación y Deporte IDRD.</t>
    </r>
  </si>
  <si>
    <r>
      <rPr>
        <b/>
        <sz val="9"/>
        <color rgb="FF000000"/>
        <rFont val="Arial"/>
      </rPr>
      <t xml:space="preserve">En el cuatrienio (2024 - 2027) el avance de recursos fue el siguiente:
</t>
    </r>
    <r>
      <rPr>
        <sz val="9"/>
        <color rgb="FF000000"/>
        <rFont val="Arial"/>
      </rPr>
      <t xml:space="preserve">
</t>
    </r>
    <r>
      <rPr>
        <b/>
        <sz val="9"/>
        <color rgb="FF000000"/>
        <rFont val="Arial"/>
      </rPr>
      <t>Programado:</t>
    </r>
    <r>
      <rPr>
        <sz val="9"/>
        <color rgb="FF000000"/>
        <rFont val="Arial"/>
      </rPr>
      <t xml:space="preserve">  $10.094.168.264
</t>
    </r>
    <r>
      <rPr>
        <b/>
        <sz val="9"/>
        <color rgb="FF000000"/>
        <rFont val="Arial"/>
      </rPr>
      <t>Ejecutado:</t>
    </r>
    <r>
      <rPr>
        <sz val="9"/>
        <color rgb="FF000000"/>
        <rFont val="Arial"/>
      </rPr>
      <t xml:space="preserve"> $3.016.441.500
</t>
    </r>
    <r>
      <rPr>
        <b/>
        <sz val="9"/>
        <color rgb="FF000000"/>
        <rFont val="Arial"/>
      </rPr>
      <t xml:space="preserve">Avance: </t>
    </r>
    <r>
      <rPr>
        <sz val="9"/>
        <color rgb="FF000000"/>
        <rFont val="Arial"/>
      </rPr>
      <t xml:space="preserve">29.88%
Fuente: Plan de Acción 2024-2027
</t>
    </r>
  </si>
  <si>
    <t>• Si bien para el primer semestre del 2025 el área no reporta cumplimiento físico de la meta asociado a la implementación de las 2 acciones de innovación, se han desarrollado acciones administrativas que asociadas a la planificación y gestión del cumplimiento de la misma.
• Se comprometió el 78.89% de la apropiación para la vigencia 2025 de los proyectos del PDD Bogotá Camina Segura y  se giraron el  5.09% de los compromisos.
• Se reportó un avance presupuestal del 29.88% para el cuatrienio.
• Durante el primer semestre de 2025 se giró el 20.10% de las reservas constituidas asociadas a los proyectos del PDD Un nuevo contrato social y ambiental para el siglo XXI.
• Durante el primer semestre de 2025 se giró el 97.03% de las reservas constituidas asociadas a los proyectos del PDD Bogotá Camina Segura</t>
  </si>
  <si>
    <t>• Continuar con el tratamiento oportuno a los riesgos identificados en el proyecto, registrados en la ficha MGA, fortaleciendo los controles y estableciendo acciones de mejora oportunas, con el fin de evitar que su materialización impida el cumplimiento de la meta propuesta.
• Reforzar los controles administrados y operativos de tal forma que pueda garantizarse una mayor ejecución en los giros, toda vez que de esta forma se evitan la constitución de reservas para la siguiente vigencia lo que podría afectar el cumplimiento de las metas programadas.
• Aumentar los esfuerzos administrativos de tal manera que permita aumentar la ejecución de giros de las reservas asociadas a los proyectos de inversión del PDD anterior, esto con el fin de evitar la constitución de pasivos exigibles.</t>
  </si>
  <si>
    <t>PROYECTO:  8165 Fortalecimiento de la capacidad institucional para una gestión pública, eficiente y oportuna en Bogotá D.C.</t>
  </si>
  <si>
    <r>
      <rPr>
        <b/>
        <sz val="9"/>
        <color rgb="FF000000"/>
        <rFont val="Arial"/>
      </rPr>
      <t xml:space="preserve">Cuatrienio: </t>
    </r>
    <r>
      <rPr>
        <sz val="9"/>
        <color rgb="FF000000"/>
        <rFont val="Arial"/>
      </rPr>
      <t>Implementar el 95% de las actividades del plan de acción para el cierre de brechas de las políticas de gestión y desempeño instituciona</t>
    </r>
    <r>
      <rPr>
        <b/>
        <sz val="9"/>
        <color rgb="FF000000"/>
        <rFont val="Arial"/>
      </rPr>
      <t>l</t>
    </r>
    <r>
      <rPr>
        <sz val="9"/>
        <color rgb="FF000000"/>
        <rFont val="Arial"/>
      </rPr>
      <t xml:space="preserve"> 
</t>
    </r>
    <r>
      <rPr>
        <b/>
        <sz val="9"/>
        <color rgb="FF000000"/>
        <rFont val="Arial"/>
      </rPr>
      <t xml:space="preserve">Meta 1er semestre 2025: </t>
    </r>
    <r>
      <rPr>
        <sz val="9"/>
        <color rgb="FF000000"/>
        <rFont val="Arial"/>
      </rPr>
      <t>95%</t>
    </r>
  </si>
  <si>
    <r>
      <rPr>
        <b/>
        <sz val="9"/>
        <color rgb="FF000000"/>
        <rFont val="Arial"/>
      </rPr>
      <t xml:space="preserve">Avance Cuatrienio: 
</t>
    </r>
    <r>
      <rPr>
        <sz val="9"/>
        <color rgb="FF000000"/>
        <rFont val="Arial"/>
      </rPr>
      <t xml:space="preserve">No es viable acumular los porcentajes de cada vigencia, dado que se trata de una meta de tipo de anualizacion constante
</t>
    </r>
    <r>
      <rPr>
        <b/>
        <sz val="9"/>
        <color rgb="FF000000"/>
        <rFont val="Arial"/>
      </rPr>
      <t xml:space="preserve">Avance vigencia 2025: 
</t>
    </r>
    <r>
      <rPr>
        <sz val="9"/>
        <color rgb="FF000000"/>
        <rFont val="Arial"/>
      </rPr>
      <t xml:space="preserve">95%
</t>
    </r>
  </si>
  <si>
    <r>
      <rPr>
        <sz val="9"/>
        <color rgb="FF000000"/>
        <rFont val="Arial"/>
      </rPr>
      <t xml:space="preserve">Para el primer semestre comprendido entre enero y junio del 2025 la meta se ha cumplido en el 100% de acuerdo con lo programado. En el marco del Plan Institucional de Gestión Ambiental (PIGA), se han desarrollado diversas actividades encaminadas a promover la participación en la estrategia de la Secretaría Distrital de Movilidad, particularmente en el programa Día de la Movilidad Sostenible. Este evento, que se celebra el primer jueves de cada mes, tiene como objetivo fomentar el uso de la bicicleta como medio de transporte sostenible.
En el marco del sistema de Gestión documental la Subdirección Administrativa como área
transversal y de apoyo a todo el Instituto brinda soporte a este sistema para el logro de sus
objetivos. Para esta vigencia se adelantaron las fichas técnicas y estudios previos para la
publicación de los procesos de contratación de adquisición de cajas y carpetas de archivo con
el objetivo de cuidar, almacenar correctamente la documentación generada por el IDRD.
</t>
    </r>
    <r>
      <rPr>
        <sz val="8"/>
        <color rgb="FF000000"/>
        <rFont val="Arial"/>
      </rPr>
      <t xml:space="preserve">
Fuente de Criterio: Informe de Gestión enero - JUNIO 2025 - Instituto Distrital de Recreación y Deporte IDRD.</t>
    </r>
  </si>
  <si>
    <t>En el cuatrienio (2024 - 2027) el avance de recursos fue el siguiente:
Programado:   $  39.926.480.904
Ejecutado: $  15.314.347.540
Avance: 38,36%
Fuente: POAI</t>
  </si>
  <si>
    <t>La ficha MGA del proyecto de inversión 8165: Tiene identificados los siguientes riesgos: 
Total: 3 riesgos 
uno (1) de tipo administrativo
uno(1) financiero.
uno (1) Asociado a fenómenos de origen biológico</t>
  </si>
  <si>
    <t>• Se dio cumplimiento del 100% de la meta física programada para la vigencia 2025 y un avance presupuestal del 38,36% para el cuatrienio.
• Se comprometió el 89,34% de la apropiación para el primer semestre de 2025 de los proyectos del PDD Bogotá Camina Segura y  se giraron el 24,22 % de los compromisos
• Durante el primer semestre de 2025 se giró el 73,43% de las reservas constituidas en 2024 asociadas a los proyectos del PDD Un nuevo contrato social y ambiental para el siglo XXI.
• Se constituyeron reservas por valor de $3,564,753,502 con corte a 31 de diciembre de 2024 asociadas a los proyectos de inversión del PDD Bogotá Camina Segura.</t>
  </si>
  <si>
    <r>
      <rPr>
        <b/>
        <sz val="9"/>
        <color rgb="FF000000"/>
        <rFont val="Arial"/>
      </rPr>
      <t>Cuatrienio</t>
    </r>
    <r>
      <rPr>
        <sz val="9"/>
        <color rgb="FF000000"/>
        <rFont val="Arial"/>
      </rPr>
      <t xml:space="preserve">: Desarrollar el 100% de las acciones requeridas para la actualización y mejoramiento de los sistemas de información y la infraestructura tecnológica
</t>
    </r>
    <r>
      <rPr>
        <b/>
        <sz val="9"/>
        <color rgb="FF000000"/>
        <rFont val="Arial"/>
      </rPr>
      <t>Meta 1er semestre 2025:</t>
    </r>
    <r>
      <rPr>
        <sz val="9"/>
        <color rgb="FF000000"/>
        <rFont val="Arial"/>
      </rPr>
      <t xml:space="preserve"> 100%</t>
    </r>
  </si>
  <si>
    <r>
      <rPr>
        <b/>
        <sz val="9"/>
        <color rgb="FF000000"/>
        <rFont val="Arial"/>
      </rPr>
      <t xml:space="preserve">Avance Cuatrienio:
</t>
    </r>
    <r>
      <rPr>
        <sz val="9"/>
        <color rgb="FF000000"/>
        <rFont val="Arial"/>
      </rPr>
      <t xml:space="preserve">No es viable acumular los porcentajes de cada vigencia, dado que se trata de una meta de tipo de anualización constante.
</t>
    </r>
    <r>
      <rPr>
        <b/>
        <sz val="9"/>
        <color rgb="FF000000"/>
        <rFont val="Arial"/>
      </rPr>
      <t>Avance vigencia 2025</t>
    </r>
    <r>
      <rPr>
        <sz val="9"/>
        <color rgb="FF000000"/>
        <rFont val="Arial"/>
      </rPr>
      <t xml:space="preserve">:
100% 
</t>
    </r>
  </si>
  <si>
    <r>
      <rPr>
        <sz val="9"/>
        <color rgb="FF000000"/>
        <rFont val="Arial"/>
      </rPr>
      <t xml:space="preserve">Para el primer semestre comprendido entre enero y junio del 2025 la meta se ha cumplido en
el 100% de acuerdo con lo programado con el desarrollo de las siguientes acciones:
Para la vigencia 2025 el Instituto contempla Mejorar infraestructura tecnológica: mediante el proceso de adquisición, actualización, mantenimiento y soporte del hardware y software, implementación y configuración de nuevas funcionalidades, servidor alterno con el fin de expandir la red, agregar capacidades para abordar necesidades actuales y futuras y mantener la funcionalidad y operación de sistemas de información y conectividad, respaldo y protección a la infraestructura tecnológica ante una falla hardware o software. Este proceso para el primer semestre de 2025 se ha adelantado las etapas de estudio de sector y cotizaciones, estudio de mercado para iniciar el proceso contractual.
Una de las principales iniciativas desarrolladas durante este periodo ha sido migración a las
nuevas herramientas ofimáticas para facilitar el acceso a la información,
micrositios colaborativos y capacidades que simplifiquen actividades y
respondan oportunamente a las labores de funcionarios y contratistas. Esto
contribuirá a la transformación digital y gestión del conocimiento.
</t>
    </r>
    <r>
      <rPr>
        <sz val="8"/>
        <color rgb="FF000000"/>
        <rFont val="Arial"/>
      </rPr>
      <t>Fuente de Criterio: Informe de Gestión enero - diciembre 2024 - Instituto Distrital de Recreación y Deporte IDRD</t>
    </r>
  </si>
  <si>
    <t>En el cuatrienio (2024 - 2027) el avance de recursos fue el siguiente:
Programado:    $  9,802,584,451
Ejecutado: $ 3,645,577,838
Avance: 37,19%
Fuente: POAI</t>
  </si>
  <si>
    <t>• Se dio cumplimiento del 100% de la meta física programada para la vigencia 2025 y un avance presupuestal del 37,19% para el cuatrienio.
• Se comprometió el 72,94% de la apropiación para el primer semestre de 2025 de los proyectos del PDD Bogotá Camina Segura y  se giraron el 28,13 % de los compromisos
• Durante el primer semestre de 2025 se giró el 73,43% de las reservas constituidas en 2024 asociadas a los proyectos del PDD Un nuevo contrato social y ambiental para el siglo XXI.
• Se constituyeron reservas por valor de $861,859,429 con corte a 31 de diciembre de 2024 asociadas a los proyectos de inversión del PDD Bogotá Camina Segura.</t>
  </si>
  <si>
    <t>PROYECTO: 8167 Fortalecimiento de la economía del deporte y la recreación en Bogotá D.C</t>
  </si>
  <si>
    <t>APROPIACION PENDIENTE POR COMPROMETER</t>
  </si>
  <si>
    <r>
      <rPr>
        <b/>
        <sz val="9"/>
        <color rgb="FF000000"/>
        <rFont val="Arial"/>
      </rPr>
      <t xml:space="preserve">Cuatrienio: </t>
    </r>
    <r>
      <rPr>
        <sz val="9"/>
        <color rgb="FF000000"/>
        <rFont val="Arial"/>
      </rPr>
      <t xml:space="preserve">Gestionar 1.364 alianzas para promover el aprovechamiento de la infraestructura recreodeportiva del Distrito
</t>
    </r>
    <r>
      <rPr>
        <b/>
        <sz val="9"/>
        <color rgb="FF000000"/>
        <rFont val="Arial"/>
      </rPr>
      <t xml:space="preserve">
Meta 2025: </t>
    </r>
    <r>
      <rPr>
        <sz val="9"/>
        <color rgb="FF000000"/>
        <rFont val="Arial"/>
      </rPr>
      <t>310</t>
    </r>
  </si>
  <si>
    <r>
      <rPr>
        <b/>
        <sz val="9"/>
        <color rgb="FF000000"/>
        <rFont val="Arial"/>
      </rPr>
      <t xml:space="preserve">Avance Cuatrienio: </t>
    </r>
    <r>
      <rPr>
        <sz val="9"/>
        <color rgb="FF000000"/>
        <rFont val="Arial"/>
      </rPr>
      <t xml:space="preserve">(398/1364) = 29,18%
</t>
    </r>
    <r>
      <rPr>
        <b/>
        <sz val="9"/>
        <color rgb="FF000000"/>
        <rFont val="Arial"/>
      </rPr>
      <t xml:space="preserve">
Avance vigencia 2025: </t>
    </r>
    <r>
      <rPr>
        <sz val="9"/>
        <color rgb="FF000000"/>
        <rFont val="Arial"/>
      </rPr>
      <t xml:space="preserve">(148/310) = 47,74%
</t>
    </r>
  </si>
  <si>
    <t>A través de mecanismos de alianzas para el primer semestre de enero a junio de 2025 se han realizado 148 alianzas.
Se realizaron los actos administrativos de aprovechamiento económico (permisos y/o
autorizaciones, alianzas para la sostenibilidad y apadrinamiento), con los diferentes actores
públicos, comunitarios, organizaciones deportivas y privadas dirigidas al desarrollo de
actividades para la comunidad y que contribuyen a mejorar las condiciones físicas y de
infraestructura de la red de parques y escenarios administrados por el IDRD.
Se gestionaron recursos complementarios para los programas institucionales a través del
desarrollo de alianzas con diversos actores.
Con el desarrollo de las alianzas, se han generado activaciones deportivas patrocinadas por
las marcas aliadas durante jornadas de Ciclovía en distintos tramos de la ciudad; eventos
recreativos dirigidos a familias y niños en diferentes parques de Bogotá, en articulación con
actores del sector privado; campañas de salud, bienestar y deporte en conjunto con
organizaciones deportivas; espacios de aprovechamiento económico en diferentes escenarios
y parques de Bogotá D.C generando ingresos y dinamizando la economía local.
En el primer semestre 2025, se adelanta la implementación del Protocolo de Aprovechamiento PAE, adoptado a través de Resolución 344 del 27 de marzo de 2025, donde se realizan ajustes en definiciones, características, condiciones y requisitos de las actividades de aprovechamiento económico en el espacio público administrado por el IDRD, la definición y procedimientos instrumentos para la administración del aprovechamiento
económico, se definen características y la fórmula de retribución económica de los espacios
públicos administrados por el IDRD, y se establecen directriz en la centralización de los
procesos para adelantar el trámite de autorizaciones, permisos, apadrinamientos y alianzas a
cargo de la Entidad.
Fuente de Criterio: Informe de Gestión enero - junio de 2025 - Instituto Distrital de Recreación y Deporte IDRD.</t>
  </si>
  <si>
    <t>• Se asignaron recursos por:  $925.264.000 y se comprometió: $901.283.000 (97,41%).
• RESERVAS 2024 A PAGAR EN 2025 (Nuevo contrato social PI 7855)
Definitivas $17.154.600
Giros $17.154.600
(100%)
RESERVAS 2024-2025 (Bogotá Camina Segura)
RESERVAS 2024-2025
Definitivas $354.338.401
Giros $342.154.801 (96,56%)</t>
  </si>
  <si>
    <r>
      <rPr>
        <b/>
        <sz val="9"/>
        <color rgb="FF000000"/>
        <rFont val="Arial"/>
      </rPr>
      <t xml:space="preserve">En el cuatrienio (2024 - 2027) el avance de recursos fue el siguiente:
Programado:  $2.422.748.889
Ejecutado: $1,501.812,000
Avance: 61,99%
</t>
    </r>
    <r>
      <rPr>
        <sz val="9"/>
        <color rgb="FF000000"/>
        <rFont val="Arial"/>
      </rPr>
      <t xml:space="preserve">
Fuente: POAI</t>
    </r>
  </si>
  <si>
    <t>La ficha MGA del proyecto de inversión 8167: Tiene identificados los siguientes riesgos: 
Total: 4 riesgos 
uno (1) administrativo
uno (1) financiero
dos (2) de mercado.</t>
  </si>
  <si>
    <t>• En vista del cumplimiento de la meta en magnitud, y del avance presupuestal para el cuatrienio, se recomienda al área dar continuidad a la metodología y los controles financieros, operativos y administrativos que permitan dar cumplimiento de los proyectos.
• Continuar con el tratamiento oportuno a los riesgos identificados en el proyecto, registrados en la ficha MGA, fortaleciendo los controles y estableciendo acciones de mejora oportunas, con el fin de evitar que su materialización impida el cumplimiento de la meta propuesta.
• Reforzar los controles administrados y operativos de tal forma que pueda garantizarse una mayor ejecución en los giros, toda vez que de esta forma se evitan la constitución de reservas para la siguiente vigencia lo que podría afectar el cumplimiento de las metas programadas.
• Si bien la meta en su ejecución presupuestal comprometió el 78.63%, se recomienda planear el inicio de los procesos de selección con antelación, previendo posibles inconvenientes durante la etapa precontractual y estimando tiempo suficiente para la ejecución de los contratos, de tal forma que se tomen medidas oportunas a posibles desviaciones presentadas durante la ejecución de las actividades, dando cumplimento al principio de anualidad.</t>
  </si>
  <si>
    <r>
      <rPr>
        <b/>
        <sz val="9"/>
        <color rgb="FF000000"/>
        <rFont val="Arial"/>
      </rPr>
      <t xml:space="preserve">Cuatrienio: </t>
    </r>
    <r>
      <rPr>
        <sz val="9"/>
        <color rgb="FF000000"/>
        <rFont val="Arial"/>
      </rPr>
      <t xml:space="preserve">Gestionar el 100% de las asociaciones Público Privadas, para promover el aprovechamiento de la infraestructura recreodeportiva del Distrito
</t>
    </r>
    <r>
      <rPr>
        <b/>
        <sz val="9"/>
        <color rgb="FF000000"/>
        <rFont val="Arial"/>
      </rPr>
      <t>Meta 2025:</t>
    </r>
    <r>
      <rPr>
        <sz val="9"/>
        <color rgb="FF000000"/>
        <rFont val="Arial"/>
      </rPr>
      <t xml:space="preserve"> 100%</t>
    </r>
  </si>
  <si>
    <r>
      <rPr>
        <b/>
        <sz val="9"/>
        <color rgb="FF000000"/>
        <rFont val="Arial"/>
      </rPr>
      <t>Avance Cuatrienio</t>
    </r>
    <r>
      <rPr>
        <sz val="9"/>
        <color rgb="FF000000"/>
        <rFont val="Arial"/>
      </rPr>
      <t xml:space="preserve">: No es viable acumular los porcentajes de cada vigencia, dado que se trata de una meta de tipo de anualización Constante
</t>
    </r>
    <r>
      <rPr>
        <b/>
        <sz val="9"/>
        <color rgb="FF000000"/>
        <rFont val="Arial"/>
      </rPr>
      <t xml:space="preserve">Avance vigencia 2025: </t>
    </r>
    <r>
      <rPr>
        <sz val="9"/>
        <color rgb="FF000000"/>
        <rFont val="Arial"/>
      </rPr>
      <t xml:space="preserve">  50%</t>
    </r>
  </si>
  <si>
    <t>Para el primer semestre comprendido entre enero y junio del 2025 la meta se ha cumplido en
el 100% de acuerdo con lo programado. 
Referente al Complejo Cultural y Deportivo El Campin, se realizó seguimiento y gestión activa de las tres Asociaciones Público-Privadas (APP) del IDRD: el Complejo Cultural y Deportivo El Campin, el Nuevo Parque Salitre Mágico (SAMA) y el Coliseo Cubierto El Campin (Movistar Arena), con el fin de garantizar su adecuado desarrollo y sostenibilidad.
Respecto del Nuevo Parque Salitre Mágico, durante el primer semestre de 2025, el equipo de APP del IDRD realizó un seguimiento integral al contrato de concesión, abarcando aspectos
financieros, técnicos, jurídicos y operativos para asegurar el adecuado desarrollo del
proyecto. En cuanto al Patrimonio Autónomo, se verificaron mensualmente los aportes
del concesionario, se revisaron informes fiduciarios y se participó en los comités
fiduciarios realizados en abril, mayo y junio, validando el cumplimiento de lo establecido
en el memorando de entendimiento, incluyendo la devolución de recursos a la cuenta
comercial.
Así mismo, durante el primer semestre de 2025, se recibieron, revisaron y socializaron mensualmente los informes de interventoría del Coliseo Cubierto El Campin (Movistar Arena),
evaluando la gestión financiera, ambiental y operativa del concesionario. En
coordinación con la interventoría, se validaron los ingresos monetarios y no monetarios
derivados del uso del escenario, derechos de patrocinio e ingresos por explotación
comercial, los cuales sirvieron como base para la liquidación de la contraprestación y
su reporte al área financiera, en cumplimiento del Plan de Sostenibilidad Contable.
La gestión activa de las APP permitió avanzar en la ejecución de los proyectos, desde la firma
de contratos y la gestión de licencias hasta la supervisión de operaciones y la corrección de
aspectos financieros, asegurando el cumplimiento de los acuerdos y la mejora de la
infraestructura.</t>
  </si>
  <si>
    <t>• Se asignaron recursos por:  $1.065.610.400 y se comprometió: $936.335.000 (87,87%).
• RESERVAS 2024 A PAGAR EN 2025 (Nuevo contrato social PI 7855)
Definitivas $17.154.600
Giros $17.154.600
(100%)
RESERVAS 2024-2025 (Bogotá Camina Segura)
RESERVAS 2024-2025
Definitivas $206.499.265
Giros $206.499.265 (100%)</t>
  </si>
  <si>
    <r>
      <rPr>
        <b/>
        <sz val="9"/>
        <color rgb="FF000000"/>
        <rFont val="Arial"/>
      </rPr>
      <t>En el cuatrienio (2024 - 2027) el avance de recursos fue el siguiente:
Programado:  $2.584.005.808
Ejecutado: $1.492.451.000
Avance: 57,76%
Fuente:</t>
    </r>
    <r>
      <rPr>
        <sz val="9"/>
        <color rgb="FF000000"/>
        <rFont val="Arial"/>
      </rPr>
      <t xml:space="preserve"> POAI
</t>
    </r>
  </si>
  <si>
    <r>
      <rPr>
        <b/>
        <sz val="9"/>
        <color rgb="FF000000"/>
        <rFont val="Arial"/>
      </rPr>
      <t xml:space="preserve">Cuatrienio: </t>
    </r>
    <r>
      <rPr>
        <sz val="9"/>
        <color rgb="FF000000"/>
        <rFont val="Arial"/>
      </rPr>
      <t xml:space="preserve">Ejecutar el 100% de las acciones priorizadas para la promoción y medición de la economía del deporte
</t>
    </r>
    <r>
      <rPr>
        <b/>
        <sz val="9"/>
        <color rgb="FF000000"/>
        <rFont val="Arial"/>
      </rPr>
      <t xml:space="preserve">Vigencia 2025: </t>
    </r>
    <r>
      <rPr>
        <sz val="9"/>
        <color rgb="FF000000"/>
        <rFont val="Arial"/>
      </rPr>
      <t xml:space="preserve">100%
</t>
    </r>
  </si>
  <si>
    <r>
      <rPr>
        <b/>
        <sz val="9"/>
        <color rgb="FF000000"/>
        <rFont val="Arial"/>
      </rPr>
      <t>Avance Cuatrienio</t>
    </r>
    <r>
      <rPr>
        <sz val="9"/>
        <color rgb="FF000000"/>
        <rFont val="Arial"/>
      </rPr>
      <t xml:space="preserve">: No es viable acumular los porcentajes de cada vigencia, dado que se trata de una meta de tipo de anualización Constante
</t>
    </r>
    <r>
      <rPr>
        <b/>
        <sz val="9"/>
        <color rgb="FF000000"/>
        <rFont val="Arial"/>
      </rPr>
      <t xml:space="preserve">Avance vigencia 2025:  </t>
    </r>
    <r>
      <rPr>
        <sz val="9"/>
        <color rgb="FF000000"/>
        <rFont val="Arial"/>
      </rPr>
      <t>50%</t>
    </r>
  </si>
  <si>
    <t xml:space="preserve">Para el primer semestre comprendido entre enero y junio del 2025 la meta se ha cumplido en
el 100% de acuerdo con lo programado.
Respecto de la Promoción del clúster de la economía del deporte, durante el primer semestre de 2025, el IDRD consolidaron importantes avances en el fortalecimiento del ecosistema económico del deporte en Bogotá, en articulación con la Cámara de Comercio de Bogotá y otros actores estratégicos del sector.
En cuanto a la Medición económica del sector recreación y deporte, durante el primer semestre de 2025, el IDRD consolidó importantes avances en la medición de la economía del deporte en Bogotá, a través del fortalecimiento y desarrollo de la Cuenta Satélite del Deporte, una herramienta pionera en Latinoamérica que permite visibilizar el aporte económico del sector deportivo a la ciudad.  En este periodo, se construyó una nueva propuesta técnico-económica en conjunto con el DANE para continuar el procesamiento, análisis y difusión de las cifras correspondientes a las vigencias 2023 y 2024, incluyendo el cálculo de la cuenta de producción a precios constantes y la medición del empleo vinculado al sector.
Fuente: Informe de Gestión 2025 - Se adjuntó cuadro relación de las alianzas y Registro fotográfico </t>
  </si>
  <si>
    <t>• Se asignaron recursos por:  $309.125.600 y se comprometió: $309.125.600 (100%).
• RESERVAS 2024 A PAGAR EN 2025 (Nuevo contrato social PI 7855)
Definitivas $17.154.600
Giros $17.154.600
(100%)
RESERVAS 2024-2025 (Bogotá Camina Segura)
RESERVAS 2024-2025
Definitivas $45.645.867
Giros $45.645.867 (100%)</t>
  </si>
  <si>
    <r>
      <rPr>
        <b/>
        <sz val="9"/>
        <color rgb="FF000000"/>
        <rFont val="Arial"/>
      </rPr>
      <t xml:space="preserve">En el cuatrienio (2024 - 2027) el avance de recursos fue el siguiente:
Programado:  $1,131,738,361
Ejecutado: $384.210.100
Avance: 33,95%
Fuente: </t>
    </r>
    <r>
      <rPr>
        <sz val="9"/>
        <color rgb="FF000000"/>
        <rFont val="Arial"/>
      </rPr>
      <t xml:space="preserve">POAI
</t>
    </r>
    <r>
      <rPr>
        <b/>
        <sz val="9"/>
        <color rgb="FF000000"/>
        <rFont val="Arial"/>
      </rPr>
      <t xml:space="preserve">
</t>
    </r>
  </si>
  <si>
    <t>PROYECTO:  8168 Fortalecimiento de la gestión recreodeportiva, la participación incidente y la construcción de comunidad desde los barrios en Bogotá D.C.</t>
  </si>
  <si>
    <r>
      <rPr>
        <b/>
        <sz val="9"/>
        <color rgb="FF000000"/>
        <rFont val="Arial"/>
      </rPr>
      <t>Cuatrienio</t>
    </r>
    <r>
      <rPr>
        <sz val="9"/>
        <color rgb="FF000000"/>
        <rFont val="Arial"/>
      </rPr>
      <t xml:space="preserve">: Desarrollar 84 Estrategia(s) de fortalecimiento, cualificación, visibilización y movilización de la participación en general y de los espacios de participación del sistema DRAFE en particular.
</t>
    </r>
    <r>
      <rPr>
        <b/>
        <sz val="9"/>
        <color rgb="FF000000"/>
        <rFont val="Arial"/>
      </rPr>
      <t xml:space="preserve">Meta 2025: 21
</t>
    </r>
    <r>
      <rPr>
        <sz val="9"/>
        <color rgb="FF000000"/>
        <rFont val="Arial"/>
      </rPr>
      <t xml:space="preserve">
</t>
    </r>
    <r>
      <rPr>
        <b/>
        <sz val="9"/>
        <color rgb="FF000000"/>
        <rFont val="Arial"/>
      </rPr>
      <t>Fuente:</t>
    </r>
    <r>
      <rPr>
        <sz val="9"/>
        <color rgb="FF000000"/>
        <rFont val="Arial"/>
      </rPr>
      <t xml:space="preserve"> Reporte Componente de inversión por entidad con corte a 30 de junio de 2025</t>
    </r>
  </si>
  <si>
    <r>
      <rPr>
        <b/>
        <sz val="9"/>
        <color rgb="FF000000"/>
        <rFont val="Arial"/>
      </rPr>
      <t xml:space="preserve">Avance Cuatrienio:
</t>
    </r>
    <r>
      <rPr>
        <sz val="9"/>
        <color rgb="FF000000"/>
        <rFont val="Arial"/>
      </rPr>
      <t xml:space="preserve">24 (28,57%)
</t>
    </r>
    <r>
      <rPr>
        <b/>
        <sz val="9"/>
        <color rgb="FF000000"/>
        <rFont val="Arial"/>
      </rPr>
      <t xml:space="preserve">
Avance vigencia 2025:
</t>
    </r>
    <r>
      <rPr>
        <sz val="9"/>
        <color rgb="FF000000"/>
        <rFont val="Arial"/>
      </rPr>
      <t xml:space="preserve">3 (14,28%) 
</t>
    </r>
    <r>
      <rPr>
        <b/>
        <sz val="9"/>
        <color rgb="FF000000"/>
        <rFont val="Arial"/>
      </rPr>
      <t xml:space="preserve">
</t>
    </r>
    <r>
      <rPr>
        <sz val="9"/>
        <color rgb="FF000000"/>
        <rFont val="Arial"/>
      </rPr>
      <t>Fuente: Reporte Componente de inversión por entidad, con corte a 30 de junio de 2025.</t>
    </r>
  </si>
  <si>
    <t>Con base en la información suministrada por la Oficina de Asuntos Locales se observó que para el primer semestre comprendido entre enero y junio de 2025 la meta se cumplió en el 100% de acuerdo con lo programado.  Entre las principales actividades realizadas se destacan:
1. Gestión instancias de participación local se desarrollan 1110 espacios de participación local.
2- Capacitación permanente a los veinte (20) consejos locales DRAFE.
3. Capacitación en Presupuestos Participativos y Comunicación Digital.
4. Capacitación en políticas públicas e innovación social
5. Capacitación en formulación de proyectos y pensamiento transformador- Inteligencia artificial
6. Apoyo en planes de acción.
7.Apoyo en el ejecicio de Secretaria Tecnica.
Fuente de Criterio: Informe de Gestión enero - junio de 2025 - Instituto Distrital de Recreación y Deporte IDRD.</t>
  </si>
  <si>
    <r>
      <rPr>
        <b/>
        <sz val="9"/>
        <color rgb="FF000000"/>
        <rFont val="Arial"/>
      </rPr>
      <t xml:space="preserve">• Se asignaron recursos por:  </t>
    </r>
    <r>
      <rPr>
        <sz val="9"/>
        <color rgb="FF000000"/>
        <rFont val="Arial"/>
      </rPr>
      <t xml:space="preserve">$951.095.830 y se comprometió: $659.541.239 (69,35%).
</t>
    </r>
    <r>
      <rPr>
        <b/>
        <sz val="9"/>
        <color rgb="FF000000"/>
        <rFont val="Arial"/>
      </rPr>
      <t xml:space="preserve">
</t>
    </r>
    <r>
      <rPr>
        <sz val="9"/>
        <color rgb="FF000000"/>
        <rFont val="Arial"/>
      </rPr>
      <t xml:space="preserve">• Giros de enero a junio de 2025 por: 
$162.402.877 (24,62%)
</t>
    </r>
    <r>
      <rPr>
        <b/>
        <sz val="9"/>
        <color rgb="FF000000"/>
        <rFont val="Arial"/>
      </rPr>
      <t xml:space="preserve">
RESERVAS 2024-2025 (Bogotá Camina Segura)
</t>
    </r>
    <r>
      <rPr>
        <sz val="9"/>
        <color rgb="FF000000"/>
        <rFont val="Arial"/>
      </rPr>
      <t xml:space="preserve">Definitivas $99.967.734
Giros $99.961.815
(99,99%)
</t>
    </r>
  </si>
  <si>
    <t>En el cuatrienio (2024 - 2027) el avance de recursos fue el siguiente:
Programado: $3,941,095.830
Ejecutado: $759.541.239
Avance: 19,27%
Fuente: POAI</t>
  </si>
  <si>
    <t xml:space="preserve">La ficha MGA tiene registrados 3 riesgos de los cuales:
Uno (1) es administrativo, uno (1) operacional y uno (1) Asociados a fenómenos de origen natural: atmosféricos, hidrológicos, geológicos, otros.
De los riesgos descritos, ninguno se encuentra incluido en el mapas de riegos de gestión del proceso.
</t>
  </si>
  <si>
    <r>
      <rPr>
        <sz val="9"/>
        <color rgb="FFFF0000"/>
        <rFont val="Arial"/>
      </rPr>
      <t xml:space="preserve">
</t>
    </r>
    <r>
      <rPr>
        <sz val="9"/>
        <color rgb="FF000000"/>
        <rFont val="Arial"/>
      </rPr>
      <t xml:space="preserve">- Se recomienda continuar con el permanente control a la ejecución física y presupuestal programada en el PDD, asegurando el cumplimiento de los compromisos proyectados para cada vigencia, minimizando la constitución de reservas presupuestales.
- Dado el cumplimiento la meta según la magnitud programada, se sugiere continuar con los controles y la gestión operativa para asegurar su plena ejecución.
- Incluir en el mapa de riesgos de gestión del proceso los riesgos identificados en el proyecto, que son consignados en la ficha MGA, reforzando los controles y definiendo las acciones de mejora adecuadas, para prevenir que su materialización afecte el logro de la meta establecida.
</t>
    </r>
    <r>
      <rPr>
        <sz val="9"/>
        <color rgb="FFFF0000"/>
        <rFont val="Arial"/>
      </rPr>
      <t xml:space="preserve">
</t>
    </r>
  </si>
  <si>
    <r>
      <rPr>
        <b/>
        <sz val="9"/>
        <color rgb="FF000000"/>
        <rFont val="Arial"/>
      </rPr>
      <t>Cuatrienio</t>
    </r>
    <r>
      <rPr>
        <sz val="9"/>
        <color rgb="FF000000"/>
        <rFont val="Arial"/>
      </rPr>
      <t xml:space="preserve">: Implementar 60 Laboratorio(s) de ideación y cocreación de iniciativas recreo deportivas de carácter barrial y comunitario, y mecanismos de fortalecimiento a la sinergia y gestión territorial del IDRD.
</t>
    </r>
    <r>
      <rPr>
        <b/>
        <sz val="9"/>
        <color rgb="FF000000"/>
        <rFont val="Arial"/>
      </rPr>
      <t>Meta 2025: 1</t>
    </r>
    <r>
      <rPr>
        <sz val="9"/>
        <color rgb="FF000000"/>
        <rFont val="Arial"/>
      </rPr>
      <t xml:space="preserve">0
</t>
    </r>
    <r>
      <rPr>
        <b/>
        <sz val="9"/>
        <color rgb="FF000000"/>
        <rFont val="Arial"/>
      </rPr>
      <t>Fuente:</t>
    </r>
    <r>
      <rPr>
        <sz val="9"/>
        <color rgb="FF000000"/>
        <rFont val="Arial"/>
      </rPr>
      <t xml:space="preserve"> Reporte Componente de inversión por entidad  con corte a 30 de junio de 2025</t>
    </r>
  </si>
  <si>
    <r>
      <rPr>
        <b/>
        <sz val="9"/>
        <color rgb="FF000000"/>
        <rFont val="Arial"/>
      </rPr>
      <t xml:space="preserve">Avance Cuatrienio:
</t>
    </r>
    <r>
      <rPr>
        <sz val="9"/>
        <color rgb="FF000000"/>
        <rFont val="Arial"/>
      </rPr>
      <t xml:space="preserve">0 (0%)
</t>
    </r>
    <r>
      <rPr>
        <b/>
        <sz val="9"/>
        <color rgb="FF000000"/>
        <rFont val="Arial"/>
      </rPr>
      <t xml:space="preserve">Avance vigencia 2024:
</t>
    </r>
    <r>
      <rPr>
        <sz val="9"/>
        <color rgb="FF000000"/>
        <rFont val="Arial"/>
      </rPr>
      <t>0 (0%)</t>
    </r>
    <r>
      <rPr>
        <b/>
        <sz val="9"/>
        <color rgb="FF000000"/>
        <rFont val="Arial"/>
      </rPr>
      <t xml:space="preserve"> 
</t>
    </r>
    <r>
      <rPr>
        <sz val="9"/>
        <color rgb="FF000000"/>
        <rFont val="Arial"/>
      </rPr>
      <t>Fuente: Reporte Componente de inversión por entidad, con corte a 30 de junio de 2025.</t>
    </r>
  </si>
  <si>
    <t>Para el primer semestre de enero a junio de 2025, la meta no contaba con programación y se encuentra planteada para los meses de septiembre y octubre de la actual vigencia.</t>
  </si>
  <si>
    <t>Esta meta está programada para los años 2025-2027</t>
  </si>
  <si>
    <t>En el cuatrienio (2024 - 2027) el avance de recursos fue el siguiente:
Programado: $6.428.456.745
Ejecutado: $1.046.459.363
Avance: 16,28%
Fuente: POAI</t>
  </si>
  <si>
    <t>De acuerdo con el informe de gestión de enero a junio de 2025 se evidenció que la meta no contaba con programación y se encuentra planteada para los meses de septiembre y octubre de la actual vigencia, no obstante, se evidenciaron giros por valor de $264.068.056, realizados en el primer semestre de enero a junio de 2025.  Esta situación se informo la OAL.</t>
  </si>
  <si>
    <t>Incluir en el informe de gestión una nota aclaratoria que permita establecer que si bien la meta está programada para el segundo semestre de 2025, los giros efectuados corresponden a pagos de contratación de servicios personales para la planeación y programación de la meta, con base en la información suministrada por la OAL.
Al respecto el área, confirmo que está recomendación será adoptada para el próximo informe de gestión que se genere.</t>
  </si>
  <si>
    <r>
      <rPr>
        <b/>
        <sz val="9"/>
        <color rgb="FF000000"/>
        <rFont val="Arial"/>
      </rPr>
      <t>Cuatrienio:</t>
    </r>
    <r>
      <rPr>
        <sz val="9"/>
        <color rgb="FF000000"/>
        <rFont val="Arial"/>
      </rPr>
      <t xml:space="preserve"> Desarrollar 144 Estrategia(s) de promoción, gestión y trabajo en red que faciliten la implementación de las iniciativas que surjan de los laboratorios de ideación y cocreación de iniciativas recreo deportivas de carácter barrial y comunitario.
</t>
    </r>
    <r>
      <rPr>
        <b/>
        <sz val="9"/>
        <color rgb="FF000000"/>
        <rFont val="Arial"/>
      </rPr>
      <t xml:space="preserve">Meta 2025: 32
</t>
    </r>
    <r>
      <rPr>
        <sz val="9"/>
        <color rgb="FF000000"/>
        <rFont val="Arial"/>
      </rPr>
      <t xml:space="preserve">
</t>
    </r>
    <r>
      <rPr>
        <b/>
        <sz val="9"/>
        <color rgb="FF000000"/>
        <rFont val="Arial"/>
      </rPr>
      <t>Fuente:</t>
    </r>
    <r>
      <rPr>
        <sz val="9"/>
        <color rgb="FF000000"/>
        <rFont val="Arial"/>
      </rPr>
      <t xml:space="preserve"> Reporte Componente de inversión por entidad  con corte a 30 de junio de 2025</t>
    </r>
  </si>
  <si>
    <r>
      <rPr>
        <b/>
        <sz val="9"/>
        <color rgb="FF000000"/>
        <rFont val="Arial"/>
      </rPr>
      <t xml:space="preserve">Avance Cuatrienio:
</t>
    </r>
    <r>
      <rPr>
        <sz val="9"/>
        <color rgb="FF000000"/>
        <rFont val="Arial"/>
      </rPr>
      <t xml:space="preserve">0 (0%)
</t>
    </r>
    <r>
      <rPr>
        <b/>
        <sz val="9"/>
        <color rgb="FF000000"/>
        <rFont val="Arial"/>
      </rPr>
      <t xml:space="preserve">
Avance enero a junio de 2025:
</t>
    </r>
    <r>
      <rPr>
        <sz val="9"/>
        <color rgb="FF000000"/>
        <rFont val="Arial"/>
      </rPr>
      <t xml:space="preserve">0 (0%) 
</t>
    </r>
    <r>
      <rPr>
        <b/>
        <sz val="9"/>
        <color rgb="FF000000"/>
        <rFont val="Arial"/>
      </rPr>
      <t xml:space="preserve">
</t>
    </r>
    <r>
      <rPr>
        <sz val="9"/>
        <color rgb="FF000000"/>
        <rFont val="Arial"/>
      </rPr>
      <t>Fuente: Reporte Componente de inversión por entidad con corte a 30 de junio de 2025</t>
    </r>
  </si>
  <si>
    <t>Para el primer semestre de enero a junio de 2025,esta meta no presentó programación, se encuentra programda para los meses de agosto,  septiembre, octubre, noviembre y diciembre de la actual vigencia.</t>
  </si>
  <si>
    <t>En el cuatrienio (2024 - 2027) el avance de recursos fue el siguiente:
Programado: $8.730.447,425
Ejecutado: $613.446.044
Avance: 7,03%
Fuente: POAI</t>
  </si>
  <si>
    <t>De acuerdo con el informe de gestión de enero a junio de 2025 se evidenció que la meta no contaba con programación y se encuentra planteada para los meses de agosto,  septiembre, octubre, noviembre y diciembre de la actual vigencia. no obstante, se evidenciaron giros por valor de $141.808.432, realizados en el primer semestre de enero a junio de 2025.  Esta situación se informo la OAL.</t>
  </si>
  <si>
    <t>PROYECTO:  8169 Construcción y adecuación de parques y escenarios recreodeportivos para el encuentro y disfrute de los habitantes de Bogotá D.C.</t>
  </si>
  <si>
    <r>
      <rPr>
        <b/>
        <sz val="9"/>
        <color rgb="FF000000"/>
        <rFont val="Arial"/>
      </rPr>
      <t>Cuatrienio</t>
    </r>
    <r>
      <rPr>
        <sz val="9"/>
        <color rgb="FF000000"/>
        <rFont val="Arial"/>
      </rPr>
      <t xml:space="preserve">: Realizar 3 estudios y diseños de parques y/o escenarios deportivos
</t>
    </r>
    <r>
      <rPr>
        <b/>
        <sz val="9"/>
        <color rgb="FF000000"/>
        <rFont val="Arial"/>
      </rPr>
      <t>Meta 1er semestre 2025:</t>
    </r>
    <r>
      <rPr>
        <sz val="9"/>
        <color rgb="FF000000"/>
        <rFont val="Arial"/>
      </rPr>
      <t xml:space="preserve"> 0.3
</t>
    </r>
  </si>
  <si>
    <r>
      <rPr>
        <b/>
        <sz val="9"/>
        <color rgb="FF000000"/>
        <rFont val="Arial"/>
      </rPr>
      <t>Cuatrienio</t>
    </r>
    <r>
      <rPr>
        <sz val="9"/>
        <color rgb="FF000000"/>
        <rFont val="Arial"/>
      </rPr>
      <t xml:space="preserve">: (0.7/3) = 23.33%
</t>
    </r>
    <r>
      <rPr>
        <b/>
        <sz val="9"/>
        <color rgb="FF000000"/>
        <rFont val="Arial"/>
      </rPr>
      <t xml:space="preserve">Avance vigencia 2025: </t>
    </r>
    <r>
      <rPr>
        <sz val="9"/>
        <color rgb="FF000000"/>
        <rFont val="Arial"/>
      </rPr>
      <t>(0.3/0.3)=100%</t>
    </r>
  </si>
  <si>
    <t xml:space="preserve">
De acuerdo con lo reportado por el área, durante el primer semestre de 2025 la meta establecida se cumplió al 100 %, en línea con lo programado. El área menciona que en este periodo se adelantaron los estudios y diseños técnicos de ingeniería y arquitectura para la adecuación de la plaza de eventos del Parque Metropolitano Simón Bolívar, proyecto que se encuentra actualmente en fase de Esquema Básico y sobre el cual se realizan revisiones técnicas y contractuales debido a retrasos presentados en su ejecución.
Así mismo, el área informa que se desarrolló la metodología de diagnóstico y el levantamiento mediante tecnología GNSS para la captura de información geográfica de la infraestructura física de los parques no incorporados en el visor geográfico del sistema distrital de parques y escenarios del IDRD. De acuerdo con lo reportado, el contrato presenta un avance del 100 % y se encuentra en trámite de alistamiento de documentos para su liquidación.
Fuente de Criterio: Informe de Gestión enero - JUNIO 2025 - Instituto Distrital de Recreación y Deporte IDRD.</t>
  </si>
  <si>
    <t xml:space="preserve">En el cuatrienio (2024 - 2027) el avance de recursos fue el siguiente:
Programado:  $23,708,019,502
Ejecutado:  $ 5,565,288,019
Avance: 23,47%
Fuente: POAI
</t>
  </si>
  <si>
    <t>La ficha MGA del proyecto de inversión 8169: Tiene identificados los siguientes riesgos: 
Total: 3 riesgos 
uno (1) de calendario
uno(1) operacional.
uno (1) de mercado
De los riesgos descritos, solo uno (1) se encuentra incluido en los mapas de riegos de gestión del proceso y refiere a la afectación por no dar respuesta oportuna a las peticiones de la ciudadanía.</t>
  </si>
  <si>
    <t>• Se dio cumplimiento del 100% de la meta física programada para la vigencia 2024 y un avance presupuestal del 23,47% para el cuatrienio.
• Se comprometió el 11,61% de la apropiación para la vigencia 2025 de los proyectos del PDD Bogotá Camina Segura y  se giraron el 26,14% de los compromisos
• Durante el primer semestre de 2025 se giró el 73,43% de las reservas constituidas en 2024 asociadas a los proyectos del PDD Un nuevo contrato social y ambiental para el siglo XXI.
• Se constituyeron reservas por valor de $ 3,563,669,524 con corte a 31 de diciembre de 2024 asociadas a los proyectos de inversión del PDD Bogotá Camina Segura.</t>
  </si>
  <si>
    <r>
      <rPr>
        <b/>
        <sz val="9"/>
        <color rgb="FF000000"/>
        <rFont val="Arial"/>
      </rPr>
      <t>Cuatrienio</t>
    </r>
    <r>
      <rPr>
        <sz val="9"/>
        <color rgb="FF000000"/>
        <rFont val="Arial"/>
      </rPr>
      <t xml:space="preserve">: Construir 32 parques y escenarios para el desarrollo de actividades físicas, deportivas y recreativas
</t>
    </r>
    <r>
      <rPr>
        <b/>
        <sz val="9"/>
        <color rgb="FF000000"/>
        <rFont val="Arial"/>
      </rPr>
      <t>Meta 1er semestre 2025:</t>
    </r>
    <r>
      <rPr>
        <sz val="9"/>
        <color rgb="FF000000"/>
        <rFont val="Arial"/>
      </rPr>
      <t xml:space="preserve"> 5,1</t>
    </r>
  </si>
  <si>
    <r>
      <rPr>
        <b/>
        <sz val="9"/>
        <color rgb="FF000000"/>
        <rFont val="Arial"/>
      </rPr>
      <t>Cuatrienio</t>
    </r>
    <r>
      <rPr>
        <sz val="9"/>
        <color rgb="FF000000"/>
        <rFont val="Arial"/>
      </rPr>
      <t xml:space="preserve">: No es viable hacer el cálculo del cuatrenio toda vez que en la vigencia 2025, se usó el recurso de la meta para el cumplimiento de dos de las actividades de la meta, referente a la contratación de personal para lograr la ejecución de la misma en 2025.
</t>
    </r>
    <r>
      <rPr>
        <b/>
        <sz val="9"/>
        <color rgb="FF000000"/>
        <rFont val="Arial"/>
      </rPr>
      <t>Avance vigencia 2025:</t>
    </r>
    <r>
      <rPr>
        <sz val="9"/>
        <color rgb="FF000000"/>
        <rFont val="Arial"/>
      </rPr>
      <t xml:space="preserve"> No es viable hacer el cálculo de la vigencia toda vez que en la vigencia 2025, se usó el recurso de la meta para el cumplimiento de dos de las actividades de la meta, referente a la contratación de personal para lograr la ejecución de la misma en 2025.</t>
    </r>
  </si>
  <si>
    <t>En el cuatrienio (2024 - 2027) el avance de recursos fue el siguiente:
Programado:  $123,963,779,555
Ejecutado:$ $ 4,321,307,232 
Avance: 3,49%
Fuente: POAI</t>
  </si>
  <si>
    <t xml:space="preserve">• Se dio un avance presupuestal del 3,49% para el cuatrienio.
• Se comprometió el 5,68% de la apropiación para la vigencia 2025 de los proyectos del PDD Bogotá Camina Segura y  se giraron el 21,97% de los compromisos
• Durante el primer semestre de 2025 se giró el 73,43% de las reservas constituidas en 2024 asociadas a los proyectos del PDD Un nuevo contrato social y ambiental para el siglo XXI.
• Se constituyeron reservas por valor de $ 1,871,135,225 con corte a 31 de diciembre de 2024 asociadas a los proyectos de inversión del PDD Bogotá Camina Segura.
</t>
  </si>
  <si>
    <t>E</t>
  </si>
  <si>
    <r>
      <rPr>
        <b/>
        <sz val="9"/>
        <color rgb="FF000000"/>
        <rFont val="Arial"/>
      </rPr>
      <t>Cuatrienio</t>
    </r>
    <r>
      <rPr>
        <sz val="9"/>
        <color rgb="FF000000"/>
        <rFont val="Arial"/>
      </rPr>
      <t xml:space="preserve">: Adecuar 17 parques y escenarios para el desarrollo de actividades físicas, deportivas y recreativas
</t>
    </r>
    <r>
      <rPr>
        <b/>
        <sz val="9"/>
        <color rgb="FF000000"/>
        <rFont val="Arial"/>
      </rPr>
      <t xml:space="preserve">Meta 1er semestre 2025: </t>
    </r>
    <r>
      <rPr>
        <sz val="9"/>
        <color rgb="FF000000"/>
        <rFont val="Arial"/>
      </rPr>
      <t>1</t>
    </r>
  </si>
  <si>
    <r>
      <rPr>
        <b/>
        <sz val="9"/>
        <color rgb="FF000000"/>
        <rFont val="Arial"/>
      </rPr>
      <t>Cuatrienio</t>
    </r>
    <r>
      <rPr>
        <sz val="9"/>
        <color rgb="FF000000"/>
        <rFont val="Arial"/>
      </rPr>
      <t xml:space="preserve">: 1 (1/17) = 5,88%
</t>
    </r>
    <r>
      <rPr>
        <b/>
        <sz val="9"/>
        <color rgb="FF000000"/>
        <rFont val="Arial"/>
      </rPr>
      <t>Avance vigencia 2025:</t>
    </r>
    <r>
      <rPr>
        <sz val="9"/>
        <color rgb="FF000000"/>
        <rFont val="Arial"/>
      </rPr>
      <t xml:space="preserve"> (0/1) = 0%</t>
    </r>
  </si>
  <si>
    <t>La STC reporta que no se llevó a cabo programación de la meta física para esta vigencia, sin embargo de acuerdo a lo reportado en el POAI y SEGPLAN la meta contaba con una magnitud de 1 para la vigencia 2025:
De acuerdo con lo reportado por el área, actualmente se adelantan las gestiones técnicas, administrativas y precontractuales necesarias para el desarrollo de las adecuaciones, dentro de las cuales se destacan la revisión y ajuste de los estudios y diseños, así como la estructuración de los procesos de contratación. El área menciona además que se mantiene una coordinación permanente con las dependencias responsables de la supervisión e interventoría.
Así mismo, el área informa que, una vez culminadas estas etapas previas, se dará inicio a la ejecución de los contratos correspondientes. Según lo indicado, con ello se busca garantizar el cumplimiento de las metas establecidas para la vigencia, así como asegurar intervenciones que fortalezcan las condiciones de uso, accesibilidad y funcionalidad de los espacios públicos destinados al deporte y la recreación.
Fuente de Criterio: Informe de Gestión enero - JUNIO 2025 - Instituto Distrital de Recreación y Deporte IDRD.</t>
  </si>
  <si>
    <t>En el cuatrienio (2024 - 2027) el avance de recursos fue el siguiente:
Programado:  $32,877,281,000
Ejecutado:$ $ 0
Avance: 0%
Fuente: POAI</t>
  </si>
  <si>
    <t xml:space="preserve">• El área no comprometió los recursos apropiados y programados para la vigencia 2025.
• Durante el primer semestre de 2025 se giró el 73,43% de las reservas constituidas en 2024 asociadas a los proyectos del PDD Un nuevo contrato social y ambiental para el siglo XXI.
• El área no realizó giros de las reservas constituidas en relación a los proyectos de inversión del PDD Bogotá Camina Segura
</t>
  </si>
  <si>
    <r>
      <rPr>
        <b/>
        <sz val="9"/>
        <color rgb="FF000000"/>
        <rFont val="Arial"/>
      </rPr>
      <t xml:space="preserve">Cuatrienio: </t>
    </r>
    <r>
      <rPr>
        <sz val="9"/>
        <color rgb="FF000000"/>
        <rFont val="Arial"/>
      </rPr>
      <t xml:space="preserve">Adelantar el 100% de la gestión administrativa de los diferentes proyectos de infraestructura de parques y escenarios deportivos en fase final y de liquidación
</t>
    </r>
    <r>
      <rPr>
        <b/>
        <sz val="9"/>
        <color rgb="FF000000"/>
        <rFont val="Arial"/>
      </rPr>
      <t>Meta 1er semestre 2025:</t>
    </r>
    <r>
      <rPr>
        <sz val="9"/>
        <color rgb="FF000000"/>
        <rFont val="Arial"/>
      </rPr>
      <t xml:space="preserve"> 100%</t>
    </r>
  </si>
  <si>
    <r>
      <rPr>
        <b/>
        <sz val="9"/>
        <color rgb="FF000000"/>
        <rFont val="Arial"/>
      </rPr>
      <t xml:space="preserve">Cuatrienio: </t>
    </r>
    <r>
      <rPr>
        <sz val="9"/>
        <color rgb="FF000000"/>
        <rFont val="Arial"/>
      </rPr>
      <t xml:space="preserve">No es viable acumular los porcentajes de cada vigencia, dado que se trata de una meta de tipo de anualización constante
</t>
    </r>
    <r>
      <rPr>
        <b/>
        <sz val="9"/>
        <color rgb="FF000000"/>
        <rFont val="Arial"/>
      </rPr>
      <t xml:space="preserve">
Avance vigencia 2024</t>
    </r>
    <r>
      <rPr>
        <sz val="9"/>
        <color rgb="FF000000"/>
        <rFont val="Arial"/>
      </rPr>
      <t>: (14%/100%)=14%</t>
    </r>
  </si>
  <si>
    <t>De acuerdo con lo reportado por el área, durante el primer semestre de 2025 la meta establecida se cumplió al 100%, con una ejecución de recursos por $19.163.262.531 destinados al pago de pasivos correspondientes a obligaciones contractuales y financieras adquiridas en vigencias anteriores. El área menciona que esta ejecución se realizó en concordancia con los lineamientos de gestión fiscal y financiera definidos por la entidad.
Así mismo, el área informa que al corte del 30 de junio de 2025 se ejecutaron $2.747.379.567 en la contratación de personal transversal y de apoyo, alcanzando el 100 % de cumplimiento frente a lo programado. De igual forma, la Subdirección Técnica de Construcciones adelantó la ejecución y el seguimiento de las obras contratadas en años anteriores, las cuales avanzan conforme a los cronogramas establecidos, verificando tanto el progreso físico como el cumplimiento de compromisos contractuales y la correcta utilización de los recursos.
Fuente de Criterio: Informe de Gestión enero - JUNIO 2025 - Instituto Distrital de Recreación y Deporte IDRD.</t>
  </si>
  <si>
    <t>En el cuatrienio (2024 - 2027) el avance de recursos fue el siguiente:
Programado:  $100,279,235,749
Ejecutado:$24,031,994,431
Avance: 23,97%
Fuente: POAI</t>
  </si>
  <si>
    <t xml:space="preserve">
• Se dio cumplimiento del 100% de la meta física programada para el primer semestre de 2025 y un avance presupuestal del 23,97% para el cuatrienio.
• Se comprometió el 23,42% de la apropiación para la vigencia 2025 de los proyectos del PDD Bogotá Camina Segura y  se giraron el 77,94% de los compromisos
• Durante el 2024 se giró el 73,43% de las reservas constituidas en 2024 asociadas a los proyectos del PDD Un nuevo contrato social y ambiental para el siglo XXI.
• Se constituyeron reservas por valor de $593,829,534 con corte a 31 de diciembre de 2024 asociadas a los proyectos de inversión del PDD Bogotá Camina Segura.
</t>
  </si>
  <si>
    <t>APROPIACIÓN PENDIENTE POR COMPROMETER A 30-JUN-2024</t>
  </si>
  <si>
    <t>7856*</t>
  </si>
  <si>
    <t>Cumplimiento Meta Física</t>
  </si>
  <si>
    <t>Giros Reservas presupuestales (PDD Bogotá Camina Segura)</t>
  </si>
  <si>
    <t>Pago Pasivos Exigibles</t>
  </si>
  <si>
    <t>Proyecto</t>
  </si>
  <si>
    <t>Meta</t>
  </si>
  <si>
    <t>PI 7852</t>
  </si>
  <si>
    <t xml:space="preserve">APROPIACIÓN PENDIENTE POR COMPROMETER </t>
  </si>
  <si>
    <t>De acuerdo con la información del PAA 2025 se evidenció que la STP registró 31 líneas asociadas a la meta y distribuidas por tipo de contrato así: 
• Consultoría: 1
• Contrato Interadministrativo: 2
• Obra Pública: 1
• Prestación de Servicios: 2
• Prestación de Servicios Profesionales: 25
La información reportada con el área es consistente con lo contemplado en el PAA 2025.</t>
  </si>
  <si>
    <t>De acuerdo con la información del PAA 2025 se evidenció que la STP registró 23 líneas asociadas a la meta y distribuidas por tipo de contrato así: 
• Prestación de Servicios Profesionales: 1
• Prestación de servicios profesionales: 22
La información reportada con el área es consistente con lo contemplado en el PAA 2025.</t>
  </si>
  <si>
    <t>De acuerdo con la información del PAA 2025 se evidenció que la STC registró 36 líneas asociadas a la meta y distribuidas por tipo de contrato así: 
• Obra Pública: 1
• Interventoría: 1
• Prestación de Servicios Profesionales: 32
• Resolución: 1
• Prestación de Servicios: 1
No fue posible realizar la validación de los contratos suscritos reportados por la STC y las líneas del PAA, en razón a que no fue correctamente presentado el reporte.</t>
  </si>
  <si>
    <t>De acuerdo con la información del PAA 2025 se evidenció que la STC registró 36 líneas asociadas a la meta y distribuidas por tipo de contrato así: 
• Obra Pública: 2
• Interventoría: 1
No fue posible realizar la validación de los contratos suscritos reportados por la STC y las líneas del PAA, en razón a que no fue correctamente presentado el reporte.</t>
  </si>
  <si>
    <t>De acuerdo con la información del PAA 2024 se evidenció que la STC registró 35 líneas asociadas a la meta y distribuidas por tipo de contrato así: 
• Prestación de Servicios Profesionales: 35
No fue posible realizar la validación de los contratos suscritos reportados por la STC y las líneas del PAA, en razón a que no fue correctamente presentado el reporte.</t>
  </si>
  <si>
    <t>De acuerdo con la información del PAA 2025 se evidenció que la STC registró 30 líneas asociadas a la meta y distribuidas por tipo de contrato así: 
• Compraventa: 1
• Interventoría: 2
• Prestación de Servicios Profesionales y apoyo a la Gestión: 26
• Prestación de Servicios: 1
No obstante, se evidenció en los soportes reportados por la STC que para la vigencia 2025 se suscribieron 27 contratos asociados a la meta 1</t>
  </si>
  <si>
    <t xml:space="preserve">• En vista del cumplimiento de la meta en magnitud, y del avance presupuestal para el cuatrienio, se recomienda al área dar continuidad a la metodología y los controles financieros, operativos y administrativos que permitan dar cumplimiento de los proyectos.
• Continuar con el tratamiento oportuno a los riesgos identificados en el proyecto, registrados en la ficha MGA, fortaleciendo los controles y estableciendo acciones de mejora oportunas, con el fin de evitar que su materialización impida el cumplimiento de la meta propuesta.
• Reforzar los controles administrados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
• Se recomienda sustentar en debida forma la adquisición de bienes y servicios de los proyectos en cumplimiento a los principios contractuales con el fin permitir la validación con el PAA.
</t>
  </si>
  <si>
    <t>• Aumentar los controles administrativos de tal forma que permita una mayor apropiación de recursos, y así mismo una mayor ejecución en giros de los recursos apropiados.
• Continuar con el tratamiento oportuno a los riesgos identificados en el proyecto, registrados en la ficha MGA, fortaleciendo los controles y estableciendo acciones de mejora oportunas, con el fin de evitar que su materialización impida el cumplimiento de la meta propuesta.
• Se recomienda sustentar en debida forma la adquisición de bienes y servicios de los proyectos en cumplimiento a los principios contractuales con el fin permitir la validación con el PAA.</t>
  </si>
  <si>
    <t>• Se recomienda al área fortalecer la planeación financiera y operativa para asegurar la oportuna apropiación y compromiso de los recursos programados en la vigencia 2025, con el fin de evitar retrasos en la ejecución de los proyectos priorizados.
• Es conveniente implementar un seguimiento más riguroso al proceso de giro de las reservas constituidas, de manera que se garantice la ejecución eficiente y oportuna de los recursos asociados a los proyectos del Plan de Desarrollo Distrital.
• Se sugiere al área revisar las causas que impidieron la realización de giros en los proyectos de inversión del PDD Bogotá Camina Segura y establecer un plan de acción que permita avanzar en su ejecución, asegurando la correcta utilización de los recursos y el cumplimiento de las metas establecidas.
• Se recomienda sustentar en debida forma la adquisición de bienes y servicios de los proyectos en cumplimiento a los principios contractuales con el fin permitir la validación con el PAA.</t>
  </si>
  <si>
    <t>• Se recomienda fortalecer la gestión presupuestal de los proyectos del PDD Bogotá Camina Segura, de manera que el compromiso y giro de recursos avance en proporción al cronograma físico y financiero, garantizando un equilibrio entre la ejecución de metas y el uso eficiente de los recursos.
• Resulta pertinente implementar un plan de seguimiento periódico al estado de las reservas constituidas, especialmente aquellas asociadas al PDD Un nuevo contrato social y ambiental para el siglo XXI, con el fin de asegurar su oportuna utilización y minimizar el riesgo de subejecución.
• Se sugiere establecer estrategias de planeación y control financiero que permitan reducir la necesidad de constitución de nuevas reservas en los proyectos de inversión del PDD Bogotá Camina Segura, asegurando que los recursos se ejecuten de manera efectiva dentro de la vigencia fiscal correspondiente.
• Se recomienda sustentar en debida forma la adquisición de bienes y servicios de los proyectos en cumplimiento a los principios contractuales con el fin permitir la validación con el PAA.</t>
  </si>
  <si>
    <t xml:space="preserve">De acuerdo con la información del PAA 2025 se evidenció que la STRD registró 961 líneas con valor estimado, asociadas a la meta y distribuidas por tipo de contrato así: 
- Prestación de Servicios: 5
- Prestación de Servicios Profesionales: 337
- Prestación de Servicios de Apoyo a la Gestión: 608
- Suministro: 1
- Resolución: 6 
- Compraventa: 2
- Seguro: 1
- Contrato Interadministrativo: 1
No fue posible realizar la validación de los contratos suscritos reportados por la STRD y las líneas del PAA, en razón a que no fue correctamente presentado el reporte.
</t>
  </si>
  <si>
    <t>De acuerdo con la información del PAA 2025 se evidenció que la STRD registró 41 líneas con valor estimado, asociadas a la meta y distribuidas por tipo de contrato así: 
- Prestación de Servicios Profesionales: 41
No fue posible realizar la validación de los contratos suscritos reportados por la STRD y las líneas del PAA, en razón a que no fue correctamente presentado el reporte.</t>
  </si>
  <si>
    <t xml:space="preserve">De acuerdo con la información del PAA 2025 se evidenció que la STRD registró 85 líneas con valor estimado, asociadas a la meta y distribuidas por tipo de contrato así: 
- Prestación de Servicios Profesionales: 2
- Prestación de Servicios de Apoyo a la Gestión: 83
No fue posible realizar la validación de los contratos suscritos reportados por la STRD y las líneas del PAA, en razón a que no fue correctamente presentado el reporte.
</t>
  </si>
  <si>
    <t xml:space="preserve">De acuerdo con la información del PAA 2025 se evidenció que la STRD registró 14 líneas con valor estimado, asociadas a la meta y distribuidas por tipo de contrato así: 
- Prestación de Servicios Profesionales: 14
No fue posible realizar la validación de los contratos suscritos reportados por la STRD y las líneas del PAA, en razón a que no fue correctamente presentado el reporte.
</t>
  </si>
  <si>
    <t>De acuerdo con la información del PAA 2025 se evidenció que la STRD registró 16 líneas con valor estimado, asociadas a la meta y distribuidas por tipo de contrato así: 
- Prestación de Servicios Profesionales: 16
No fue posible realizar la validación de los contratos suscritos reportados por la STRD y las líneas del PAA, en razón a que no fue correctamente presentado el reporte.</t>
  </si>
  <si>
    <t>De acuerdo con la información del PAA 2025 se evidenció que la STRD registró 20 líneas con valor estimado, asociadas a la meta y distribuidas por tipo de contrato así: 
- Prestación de Servicios Profesionales: 20
No fue posible realizar la validación de los contratos suscritos reportados por la STRD y las líneas del PAA, en razón a que no fue correctamente presentado el reporte.</t>
  </si>
  <si>
    <t>De acuerdo con la información del PAA 2025 se evidenció que la STRD registró 20 líneas con valor estimado, asociada a la meta y distribuida por tipo de contrato así: 
- Prestación de Servicios Profesionales: 20
No fue posible realizar la validación de los contratos suscritos reportados por la STRD y las líneas del PAA, en razón a que no fue correctamente presentado el reporte.</t>
  </si>
  <si>
    <t>De acuerdo con la información del PAA 2025 no se evidenció que la STRD registrara líneas</t>
  </si>
  <si>
    <t>De acuerdo con la información del PAA 2025 se evidenció que la SAF registró 233 líneas  asociadas a la meta y distribuidas por tipo de contrato así: 
Compraventa: 1
Contrato Interadministrativo: 1
Contrato prestación de servicios: 2
Prestación de Servicios Profesionales y apoyo a la Gestión: 228
suministro: 21
No fue posible realizar la validación de los contratos suscritos reportados por la saf y las líneas del PAA, en razón a que no fue correctamente presentado el reporte.</t>
  </si>
  <si>
    <t>De acuerdo con la información del PAA 2025 se evidenció que la SAF registró 33 líneas  asociadas a la meta y distribuidas por tipo de contrato así: 
Compraventa: 4
Contrato prestación de servicios: 29
No fue posible realizar la validación de los contratos suscritos reportados por la saf y las líneas del PAA, en razón a que no fue correctamente presentado el reporte.</t>
  </si>
  <si>
    <t xml:space="preserve">
• Se recomienda realizar un permanente control a la ejecución física y presupuestal programada en el PDD, de manera que se asegure el cumplimiento de los compromisos proyectados en el año, y con ello se minimice la constitución de reservas presupuestales para la siguientes vigencias.
• Teniendo en cuenta que la meta cumplió en magnitud, se recomienda continuar con los controles y la gestión operativa para la ejecución de la misma.
• Llevar a cabo el seguimiento a los riesgos identificados en el proyecto, registrados en la ficha MGA, fortaleciendo los controles y estableciendo acciones de mejora oportunas, con el fin de evitar que su materialización impida el cumplimiento de la meta propuesta.
• En vista del cumplimiento de la meta en magnitud, y del avance presupuestal para el cuatrienio, se recomienda al área dar continuidad a la metodología y los controles financieros, operativos y administrativos que permitan dar cumplimiento de los proyectos.
• Se recomienda sustentar en debida forma la adquisición de bienes y servicios de los proyectos en cumplimiento a los principios contractuales con el fin permitir la validación con el PAA.</t>
  </si>
  <si>
    <t>De acuerdo con la información del PAA 2025 vr 6.2 con corte a 30 de junio de 2025, se evidenció que la STRD registró 537 líneas con valor estimado, asociadas a la meta y distribuidas por tipo de contrato así:
• Prestación de Servicios: 8
• Prestación de Servicios Profesionales: 443
• Prestación de Servicios de Apoyo a la Gestión: 65
• Suministro: 2
• Resolución: 8
• Compraventa: 5
• Contrato Interadministrativo: 1
• Convenio asociación: 1
• Proveedor Exclusivo: 1
No fue posible realizar la validación de los contratos suscritos reportados por la STRD y las líneas del PAA, en razón a que no fue correctamente presentado el reporte.</t>
  </si>
  <si>
    <t>De acuerdo con la información del PAA 2025 vr 6.2 con corte a 30 de junio de 2025, se evidenció que la STRD registró 292 líneas con valor estimado, asociadas a la meta y distribuidas por tipo de contrato así: :
• Prestación de Servicios: 4
• Prestación de Servicios Profesionales: 215
• Prestación de Servicios de Apoyo a la Gestión: 65
• Contrato Interadministrativo: 1
• Transporte: 1
• Resolución: 2
• Suministro: 4
No fue posible realizar la validación de los contratos suscritos reportados por la STRD y las líneas del PAA, en razón a que no fue correctamente presentado el reporte.</t>
  </si>
  <si>
    <t>De acuerdo con la información del PAA 2025 se evidenció que la STRD registró 190 líneas con valor estimado, asociadas a la meta y distribuidas por tipo de contrato así:
• Prestación de Servicios: 1
• Prestación de Servicios Profesionales: 208
• Prestación de Servicios de Apoyo a la Gestión: 69
No fue posible realizar la validación de los contratos suscritos reportados por la STRD y las líneas del PAA, en razón a que no fue correctamente presentado el reporte.</t>
  </si>
  <si>
    <t>De acuerdo con la información del PAA 2025 se evidenció que la STRD registró 362 líneas con valor estimado, asociadas a la meta y distribuidas por tipo de contrato así:
• Prestación de Servicios: 8
• Prestación de Servicios Profesionales: 273
• Prestación de Servicios de Apoyo a la Gestión: 65
• Proveedor Exclusivo: 1
• Resolución: 2
• Suministro: 6
• Compraventa: 5
• Contrato Interadministrativo: 1
• Convenio asociación: 1
No fue posible realizar la validación de los contratos suscritos reportados por la STRD y las líneas del PAA, en razón a que no fue correctamente presentado el reporte.</t>
  </si>
  <si>
    <t>De acuerdo con la información del PAA 2025 se evidenció que la STRD registró 901 líneas con valor estimado, asociadas a la meta y distribuidas por tipo de contrato así:
• Prestación de Servicios: 26
• Prestación de Servicios Profesionales: 679
• Prestación de Servicios de Apoyo a la Gestión: 88
• Resolución: 76
• Suministro: 12
• Compraventa: 8
• Contrato Interadministrativo: 1
• Convenio asociación: 1
• Proveedor Exclusivo: 1
• Seguros: 9
• Otro - Convenio Interadministrativo (con valor):1
No fue posible realizar la validación de los contratos suscritos reportados por la STRD y las líneas del PAA, en razón a que no fue correctamente presentado el reporte.</t>
  </si>
  <si>
    <t>De acuerdo con la información del PAA 2025 se evidenció que la STRD registró 280 líneas con valor estimado, asociadas a la meta y distribuidas por tipo de contrato así:
• Prestación de Servicios: 8
• Prestación de Servicios Profesionales: 206
• Prestación de Servicios de Apoyo a la Gestión: 65
• Resolución: 1
No fue posible realizar la validación de los contratos suscritos reportados por la STRD y las líneas del PAA, en razón a que no fue correctamente presentado el reporte.</t>
  </si>
  <si>
    <r>
      <t>Cuatrienio:</t>
    </r>
    <r>
      <rPr>
        <sz val="9"/>
        <color rgb="FF000000"/>
        <rFont val="Arial"/>
        <family val="2"/>
      </rPr>
      <t xml:space="preserve"> Implementar 1 Estrategia(s) de identificación y selección de talentos deportivos para la ciudad de Bogotá</t>
    </r>
    <r>
      <rPr>
        <b/>
        <sz val="9"/>
        <color rgb="FF000000"/>
        <rFont val="Arial"/>
        <family val="2"/>
      </rPr>
      <t xml:space="preserve">
Meta 2025</t>
    </r>
    <r>
      <rPr>
        <sz val="9"/>
        <color rgb="FF000000"/>
        <rFont val="Arial"/>
        <family val="2"/>
      </rPr>
      <t>: 1</t>
    </r>
    <r>
      <rPr>
        <b/>
        <sz val="9"/>
        <color rgb="FF000000"/>
        <rFont val="Arial"/>
        <family val="2"/>
      </rPr>
      <t xml:space="preserve">
Fuente: </t>
    </r>
    <r>
      <rPr>
        <sz val="9"/>
        <color rgb="FF000000"/>
        <rFont val="Arial"/>
        <family val="2"/>
      </rPr>
      <t>Reporte Componente de inversión por entidad - alcaldía local, con corte a 30 de junio de 2025</t>
    </r>
  </si>
  <si>
    <t xml:space="preserve">
• Se recomienda realizar un permanente control a la ejecución física y presupuestal programada en el PDD, de manera que se asegure el cumplimiento de los compromisos proyectados en el año, y con ello se minimice la constitución de reservas presupuestales para la siguientes vigencias.
• Llevar a cabo el seguimiento a los riesgos identificados en el proyecto, registrados en la ficha MGA, fortaleciendo los controles y estableciendo acciones de mejora oportunas, con el fin de evitar que su materialización impida el cumplimiento de la meta propuesta.
• Reforzar los controles administrados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t>
  </si>
  <si>
    <t>De acuerdo con la información del PAA 2025 se evidenció que la STRD registró 3 líneas con valor estimado, asociadas a la meta y distribuidas por tipo de contrato así:
• Prestación de Servicios Profesionales: 1
• Prestación de servicios de Apoyo a la Gestión: 1
• Convenio asociación: 2
No fue posible realizar la validación de los contratos suscritos reportados por la STRD y las líneas del PAA, en razón a que no fue correctamente presentado el reporte.</t>
  </si>
  <si>
    <t>De acuerdo con la información del PAA 2025 se evidenció que la STRD registró 1 línea con valor estimado, asociadas a la meta y distribuidas por tipo de contrato así:
• Resolución: 4
No fue posible realizar la validación de los contratos suscritos reportados por la STRD y las líneas del PAA, en razón a que no fue correctamente presentado el reporte.</t>
  </si>
  <si>
    <t xml:space="preserve">
Se sugiere mantener un control constante sobre la ejecución física y presupuestal del PDD, garantizando que se cumplan los compromisos establecidos para cada periodo, con el objetivo de reducir la formación de reservas presupuestales.
Dado que se ha alcanzado la meta según lo programado, se recomienda continuar con los controles y la gestión operativa para asegurar su completa realización.
Es importante seguir aplicando de manera oportuna las estrategias para gestionar los riesgos identificados en el proyecto, tal como se detalla en la ficha MGA, fortaleciendo los controles y definiendo acciones de mejora adecuadas para prevenir que la materialización de estos riesgos afecte el logro de la meta establecida.
Se recomienda sustentar en debida forma la adquisición de bienes y servicios de los proyectos en cumplimiento a los principios contractuales con el fin permitir la validación con el PAA.
Es fundamental reforzar los controles administrativos y operativos para garantizar una mayor eficiencia en la ejecución de los giros de los compromisos y las reservas, evitando así la constitución de reservas y pasivos para el siguiente periodo, lo que podría impactar negativamente en el cumplimiento de las metas programadas.
</t>
  </si>
  <si>
    <t xml:space="preserve">
Se sugiere mantener un control constante sobre la ejecución física y presupuestal del PDD, garantizando que se cumplan los compromisos establecidos para cada periodo, con el objetivo de reducir la formación de reservas presupuestales.
Dado que se ha alcanzado la meta según lo programado, se recomienda continuar con los controles y la gestión operativa para asegurar su completa realización.
Es importante seguir aplicando de manera oportuna las estrategias para gestionar los riesgos identificados en el proyecto, tal como se detalla en la ficha MGA, fortaleciendo los controles y definiendo acciones de mejora adecuadas para prevenir que la materialización de estos riesgos afecte el logro de la meta establecida.
Se recomienda sustentar en debida forma la adquisición de bienes y servicios de los proyectos en cumplimiento a los principios contractuales con el fin permitir la validación con el PAA.
Es fundamental reforzar los controles administrativos y operativos para garantizar una mayor eficiencia en la ejecución de los giros de los compromisos y las reservas, evitando así la constitución  de reservas y pasivos para el siguiente periodo, lo que podría impactar negativamente en el cumplimiento de las metas programadas.
</t>
  </si>
  <si>
    <t xml:space="preserve">
Se sugiere mantener un control constante sobre la ejecución física y presupuestal del PDD, garantizando que se cumplan los compromisos establecidos para cada periodo, con el objetivo de reducir la formación de reservas presupuestales.
Dado que se ha alcanzado la meta según lo programado, se recomienda continuar con los controles y la gestión operativa para asegurar su completa realización.
Es importante seguir aplicando de manera oportuna las estrategias para gestionar los riesgos identificados en el proyecto, tal como se detalla en la ficha MGA, fortaleciendo los controles y definiendo acciones de mejora adecuadas para prevenir que la materialización de estos riesgos afecte el logro de la meta establecida.
Se recomienda sustentar en debida forma la adquisición de bienes y servicios de los proyectos en cumplimiento a los principios contractuales con el fin permitir la validación con el PAA.
Es fundamental reforzar los controles administrativos y operativos para garantizar una mayor eficiencia en la ejecución de los giros de los compromisos y las reservas, evitando así la constituciónde reservas y pasivos para el siguiente periodo, lo que podría impactar negativamente en el cumplimiento de las metas programadas.
</t>
  </si>
  <si>
    <t xml:space="preserve">
Se sugiere mantener un control constante sobre la ejecución física y presupuestal del PDD, garantizando que se cumplan los compromisos establecidos para cada periodo, con el objetivo de reducir la formación de reservas presupuestales.
Dado que se ha alcanzado la meta según lo programado, se recomienda continuar con los controles y la gestión operativa para asegurar su completa realización.
Es importante seguir aplicando de manera oportuna las estrategias para gestionar los riesgos identificados en el proyecto, tal como se detalla en la ficha MGA, fortaleciendo los controles y definiendo acciones de mejora adecuadas para prevenir que la materialización de estos riesgos afecte el logro de la meta establecida.
Se recomienda sustentar en debida forma la adquisición de bienes y servicios de los proyectos en cumplimiento a los principios contractuales con el fin permitir la validación con el PAA.
Es fundamental reforzar los controles administrativos y operativos para garantizar una mayor eficiencia en la ejecución de los giros de los compromisos y las reservas, evitando así la constitución de reservas y pasivos para el siguiente periodo, lo que podría impactar negativamente en el cumplimiento de las metas programadas.
</t>
  </si>
  <si>
    <r>
      <t>Avance Cuatrienio</t>
    </r>
    <r>
      <rPr>
        <sz val="9"/>
        <color rgb="FF000000"/>
        <rFont val="Arial"/>
        <family val="2"/>
      </rPr>
      <t xml:space="preserve">
No es viable acumular los porcentajes de cada vigencia, dado que se trata de una meta de tipo anualización constante.</t>
    </r>
    <r>
      <rPr>
        <b/>
        <sz val="9"/>
        <color rgb="FF000000"/>
        <rFont val="Arial"/>
        <family val="2"/>
      </rPr>
      <t xml:space="preserve">
Avance vigencia 2025:</t>
    </r>
    <r>
      <rPr>
        <sz val="9"/>
        <color rgb="FF000000"/>
        <rFont val="Arial"/>
        <family val="2"/>
      </rPr>
      <t xml:space="preserve">
1 (50%)</t>
    </r>
    <r>
      <rPr>
        <b/>
        <sz val="9"/>
        <color rgb="FF000000"/>
        <rFont val="Arial"/>
        <family val="2"/>
      </rPr>
      <t xml:space="preserve">
Fuente: </t>
    </r>
    <r>
      <rPr>
        <sz val="9"/>
        <color rgb="FF000000"/>
        <rFont val="Arial"/>
        <family val="2"/>
      </rPr>
      <t>Reporte Componente de inversión por entidad - alcaldía local, con corte a 30 de junio de 2025</t>
    </r>
  </si>
  <si>
    <r>
      <t>Avance Cuatrienio</t>
    </r>
    <r>
      <rPr>
        <sz val="9"/>
        <color rgb="FF000000"/>
        <rFont val="Arial"/>
        <family val="2"/>
      </rPr>
      <t xml:space="preserve">
No es viable acumular los porcentajes de cada vigencia, dado que se trata de una meta de tipo anualización constante.</t>
    </r>
    <r>
      <rPr>
        <b/>
        <sz val="9"/>
        <color rgb="FF000000"/>
        <rFont val="Arial"/>
        <family val="2"/>
      </rPr>
      <t xml:space="preserve">
Avance vigencia 2025:</t>
    </r>
    <r>
      <rPr>
        <sz val="9"/>
        <color rgb="FF000000"/>
        <rFont val="Arial"/>
        <family val="2"/>
      </rPr>
      <t xml:space="preserve">
1 (50 %)</t>
    </r>
    <r>
      <rPr>
        <b/>
        <sz val="9"/>
        <color rgb="FF000000"/>
        <rFont val="Arial"/>
        <family val="2"/>
      </rPr>
      <t xml:space="preserve">
Fuente: </t>
    </r>
    <r>
      <rPr>
        <sz val="9"/>
        <color rgb="FF000000"/>
        <rFont val="Arial"/>
        <family val="2"/>
      </rPr>
      <t>Reporte Componente de inversión por entidad - alcaldía local, con corte a 30 de junio de 2025</t>
    </r>
  </si>
  <si>
    <t>Avance Cuatrienio:
No es viable acumular los porcentajes de cada vigencia, dado que se trata de una meta de tipo de anualización constante.
Avance vigencia 2025:
0,25 (25%) 
Fuente: Reporte Componente de inversión por entidad - alcaldía local, con corte a 30 de junio de 2025</t>
  </si>
  <si>
    <t>De acuerdo con la información del PAA 2025 se evidenció que la STP registró 564 líneas no transversales asociadas a la meta y distribuidas por tipo de contrato así: 
• Comodato: 1
• Compraventa: 4
• Consultoría: 3
• Decreto 092-1027: 1
• Obra Pública: 2
• Pasivos: 4
• Prestación de Servicios: 11
• Prestación de Servicios Profesionales y apoyo a la Gestión: 537
• Seguros: 2
• Suministro: 3
No obstante, se evidenció en los soportes reportados por la STP que para la vigencia 2025 se suscribieron 480 contratos asociados a la meta 1.</t>
  </si>
  <si>
    <t>• En vista del cumplimiento de la meta en magnitud, y del avance presupuestal para el cuatrienio, se recomienda al área dar continuidad a la metodología y los controles financieros, operativos y administrativos que permitan dar cumplimiento de los proyectos.
• Continuar con el tratamiento oportuno a los riesgos identificados en el proyecto, registrados en la ficha MGA, fortaleciendo los controles y estableciendo acciones de mejora oportunas, con el fin de evitar que su materialización impida el cumplimiento de la meta propuesta.
• Se recomienda continuar con el seguimiento, aplicación y verificación de los controles asociados a los riesgos consignados en la matriz MGA, procurando evitar la materialización de los riesgos que puedan afectar la ejecución de los proyectos asociados a la meta.
• Reforzar los controles administrados y operativos de tal forma que pueda garantizarse una mayor ejecución en los giros, toda vez que de esta forma se evitan la constitución de reservas para la siguiente vigencia lo que podría afectar el cumplimiento de las metas programadas.
• Si bien la meta en su ejecución presupuestal comprometió el 87,87%, los giros fueron del 15,45% a 30 de junio de 2025, por lo que se recomienda agilizar el inicio de los procesos de selección, previendo posibles inconvenientes durante la etapa precontractual y estimando tiempo suficiente para la ejecución de los contratos, de tal forma que se tomen medidas oportunas a posibles desviaciones presentadas durante la ejecución de las actividades, dando cumplimento al principio de anualidad.</t>
  </si>
  <si>
    <t>• En vista del cumplimiento de la meta en magnitud, y del avance presupuestal para el cuatrienio, se recomienda al área dar continuidad a la metodología y los controles financieros, operativos y administrativos que permitan dar cumplimiento de los proyectos.
• Continuar con el tratamiento oportuno a los riesgos identificados en el proyecto, registrados en la ficha MGA, fortaleciendo los controles y estableciendo acciones de mejora oportunas, con el fin de evitar que su materialización impida el cumplimiento de la meta propuesta.
• Se recomienda continuar con el seguimiento, aplicación y verificación de los controles asociados a los riesgos consignados en la matriz MGA, procurando evitar la materialización de los riesgos que puedan afectar la ejecución de los proyectos asociados a la meta.
• Reforzar los controles administrados y operativos de tal forma que pueda garantizarse una mayor ejecución en los giros, toda vez que de esta forma se evitan la constitución de reservas para la siguiente vigencia lo que podría afectar el cumplimiento de las metas programadas.
• Si bien la meta en su ejecución presupuestal comprometió el 100%%, los giros fueron del 2,63% a 30 de junio de 2025, por lo que se recomienda agilizar el inicio de los procesos de selección, previendo posibles inconvenientes durante la etapa precontractual y estimando tiempo suficiente para la ejecución de los contratos, de tal forma que se tomen medidas oportunas a posibles desviaciones presentadas durante la ejecución de las actividades, dando cumplimento al principio de anualidad.</t>
  </si>
  <si>
    <t xml:space="preserve">
APROPIACIÓN PENDIENTE POR COMPROMETER</t>
  </si>
  <si>
    <t>La STC reporta que no se llevó a cabo programación de la meta física para esta vigencia, sin embargo de acuerdo a lo reportado en el POAI y SEGPLAN la meta contaba con una magnitud de 5.1 para la vigencia 2025.
Ahora bien, desde la STC se han destinado recursos para personal técnico y administrativo con el fin de lograr avance en los procesos contractuales asociados al cumplimiento de la meta, si bien la ejecución física no refleja dicha inversión, esta ha dado los siguientes resultados:
Para el primer semestre comprendido entre enero y junio del 2025, en el marco de la ejecución del proyecto, se destinaron $1.846.320.000 para la contratación de personal de apoyo técnico, administrativo y operativo, alcanzando el 100 % de las contrataciones programadas para la vigencia. Estos recursos han permitido garantizar el acompañamiento requerido en las
diferentes fases del proyecto, fortaleciendo su implementación conforme a los cronogramas establecidos. Adicionalmente, se efectuaron pagos por un valor de $74.000.000 a la Administradora de Riesgos Laborales (ARL), con el fin de cubrir la afiliación de los contratistas clasificados en 146 nivel de riesgo IV, cumpliendo así con las disposiciones normativas en materia de seguridad y
salud en el trabajo. Asimismo, durante el segundo trimestre, se realizó el pago de $13.923.708 correspondiente al servicio de evaluación, compensación y seguimiento de la intervención silvicultural del arbolado urbano ubicado en el Sistema Distrital de Parques, incluyendo también los permisos de ocupación de cauces exigidos para la ejecución de las intervenciones físicas en el espacio público.
Fuente de Criterio: Informe de Gestión enero - JUNIO 2025 - Instituto Distrital de Recreación y Deporte IDRD.</t>
  </si>
  <si>
    <t>De acuerdo con la información del PAA 2025 se evidenció que la STRD registró 7 línea con valor estimado, asociadas a la meta y distribuidas por tipo de contrato así:
• Prestación de Servicios Profesionales: 7
No fue posible realizar la validación de los contratos suscritos reportados por la STRD y las líneas del PAA, en razón a que no fue correctamente presentado el reporte.</t>
  </si>
  <si>
    <r>
      <rPr>
        <sz val="9"/>
        <color rgb="FF000000"/>
        <rFont val="Arial"/>
      </rPr>
      <t xml:space="preserve">Se verificaron los soportes entregados por la Subdirección Técnica de Recreación y Deportes - STRD, observando que:
- Existe consistencia entre los soportes: Informe de gestión a 2025 Seguimiento a las metas de los proyectos de inversión, Seguimiento mensual de metas, BOGDATA, SEVEN (Ejecución Presupuestal)  y SEGPLAN; en los datos que respectan al cumplimiento de la meta física y presupuestal.
- Se cumplió con la meta programada en un 101% beneficiando a 6.957 personas en las escuelas deportivas con el desarrollo de 16.643 sesiones deportivas en los diferentes programas
</t>
    </r>
    <r>
      <rPr>
        <sz val="9"/>
        <rFont val="Arial"/>
        <family val="2"/>
      </rPr>
      <t xml:space="preserve">
- No fue posible realizar la validación de los contratos suscritos reportados por la STRD y las líneas del PAA, en razón a que no fue correctamente presentado el reporte, dado que el reporte que realizan no es el numero de contratos sino de meta física.
</t>
    </r>
    <r>
      <rPr>
        <sz val="9"/>
        <color rgb="FF000000"/>
        <rFont val="Arial"/>
      </rPr>
      <t xml:space="preserve">
</t>
    </r>
    <r>
      <rPr>
        <sz val="9"/>
        <rFont val="Arial"/>
        <family val="2"/>
      </rPr>
      <t>- Se ha comprometido el 78,19% de la apropiación con corte a 30 de junio de 2025 de la meta  del PDD  girando el 13,81% de los compromisos.</t>
    </r>
    <r>
      <rPr>
        <sz val="9"/>
        <color rgb="FF000000"/>
        <rFont val="Arial"/>
      </rPr>
      <t xml:space="preserve">
</t>
    </r>
    <r>
      <rPr>
        <sz val="9"/>
        <rFont val="Arial"/>
        <family val="2"/>
      </rPr>
      <t xml:space="preserve">
- En cuanto a las  reservas por valor de $1.435.173.192 se ha girado el  75,63%, con corte a 30 de junio de 2025 asociadas a los proyectos de inversión del PDD Bogotá Camina Segura.</t>
    </r>
  </si>
  <si>
    <r>
      <rPr>
        <sz val="9"/>
        <color rgb="FF000000"/>
        <rFont val="Arial"/>
      </rPr>
      <t xml:space="preserve">Se revisaron los documentos proporcionados por la Subdirección Técnica de Recreación y Deportes (STRD), y se constató lo siguiente:
- Se observa consistencia entre los documentos: Informe de gestión a 2025, Seguimiento a las metas de los proyectos de inversión, Seguimiento mensual de metas, BOGDATA, SEVEN (Ejecución Presupuestal) y SEGPLAN, en los datos relacionados con el cumplimiento de la meta física y presupuestal.
</t>
    </r>
    <r>
      <rPr>
        <sz val="9"/>
        <color rgb="FFFF0000"/>
        <rFont val="Arial"/>
      </rPr>
      <t xml:space="preserve">
</t>
    </r>
    <r>
      <rPr>
        <sz val="9"/>
        <color rgb="FF000000"/>
        <rFont val="Arial"/>
      </rPr>
      <t xml:space="preserve">- No se cumplió con la meta física para la vigencia 2025 con corte a 2 de junio, se encuentra en un avance del 33%.
</t>
    </r>
    <r>
      <rPr>
        <sz val="9"/>
        <color rgb="FFFF0000"/>
        <rFont val="Arial"/>
        <family val="2"/>
      </rPr>
      <t xml:space="preserve">
</t>
    </r>
    <r>
      <rPr>
        <sz val="9"/>
        <rFont val="Arial"/>
        <family val="2"/>
      </rPr>
      <t xml:space="preserve">- No fue posible realizar la validación de los contratos suscritos reportados por la STRD y las líneas del PAA, en razón a que no fue correctamente presentado el reporte, dado que el reporte que realizan no es el numero de contratos sino de meta física.
</t>
    </r>
    <r>
      <rPr>
        <sz val="9"/>
        <color rgb="FFFF0000"/>
        <rFont val="Arial"/>
        <family val="2"/>
      </rPr>
      <t xml:space="preserve">
</t>
    </r>
    <r>
      <rPr>
        <sz val="9"/>
        <color rgb="FF000000"/>
        <rFont val="Arial"/>
      </rPr>
      <t>- Se ha comprometido el 70,52% de la apropiación con corte a 30 de junio de 2025 de la meta  del PDD  girando el 2,93% de los compromisos.
- En cuanto a las  reservas por valor de $1.610,433,116 se ha girado el  82,56%, con corte a 30 de junio de 2025 asociadas a los proyectos de inversión del PDD Bogotá Camina Segura.</t>
    </r>
  </si>
  <si>
    <r>
      <t xml:space="preserve">Se revisaron los documentos proporcionados por la Subdirección Técnica de Recreación y Deportes (STRD), y se constató lo siguiente:
- Se observa consistencia entre los documentos: Informe de gestión a 2025, Seguimiento a las metas de los proyectos de inversión, Seguimiento mensual de metas, BOGDATA, SEVEN (Ejecución Presupuestal) y SEGPLAN, en los datos relacionados con el cumplimiento de la meta física y presupuestal.
- No se ha cumplió con la meta física para la vigencia 2025, se reporta en 0%.
</t>
    </r>
    <r>
      <rPr>
        <sz val="9"/>
        <rFont val="Arial"/>
        <family val="2"/>
      </rPr>
      <t>- No fue posible realizar la validación de los contratos suscritos reportados por la STRD y las líneas del PAA, en razón a que no fue correctamente presentado el reporte, dado que el reporte que realizan no es el numero de contratos sino de meta física.</t>
    </r>
    <r>
      <rPr>
        <sz val="9"/>
        <color rgb="FF000000"/>
        <rFont val="Arial"/>
        <family val="2"/>
      </rPr>
      <t xml:space="preserve">
- Se ha comprometido el 82,64% de la apropiación con corte a 30 de junio de 2025 de la meta  del PDD  girando el 8,45% de los compromisos.
- En cuanto a las  reservas por valor de $747,491,556 se ha girado el  93,2%, con corte a 30 de junio de 2025 asociadas a los proyectos de inversión del PDD Bogotá Camina Segura.</t>
    </r>
  </si>
  <si>
    <r>
      <rPr>
        <sz val="9"/>
        <color rgb="FF000000"/>
        <rFont val="Arial"/>
      </rPr>
      <t xml:space="preserve">Se revisaron los documentos proporcionados por la Subdirección Técnica de Recreación y Deportes (STRD), y se constató lo siguiente:
- Los datos referentes al cumplimiento de metas físicas y presupuestales muestran coherencia entre los siguientes documentos: Informe de gestión a 2025, Seguimiento a las metas de los proyectos de inversión, Seguimiento mensual de metas, BOGDATA, SEVEN (Ejecución Presupuestal) y SEGPLAN.
- Se cumplió con la meta física para el corte a 3 de junio 2025, alcanzando un avance de recursos del 100%.
</t>
    </r>
    <r>
      <rPr>
        <sz val="9"/>
        <color rgb="FFFF0000"/>
        <rFont val="Arial"/>
      </rPr>
      <t xml:space="preserve">
</t>
    </r>
    <r>
      <rPr>
        <sz val="9"/>
        <rFont val="Arial"/>
        <family val="2"/>
      </rPr>
      <t>- No fue posible realizar la validación de los contratos suscritos reportados por la STRD y las líneas del PAA, en razón a que no fue correctamente presentado el reporte, dado que el reporte que realizan no es el numero de contratos sino de meta física.</t>
    </r>
    <r>
      <rPr>
        <sz val="9"/>
        <color rgb="FF000000"/>
        <rFont val="Arial"/>
      </rPr>
      <t xml:space="preserve">
- Se ha comprometido el 74,15% de la apropiación con corte a 30 de junio de 2025 de la meta  del PDD  girando el 18,38% de los compromisos.
- En cuanto a las  reservas por valor de $671.789.629 se ha girado el  72,68%, con corte a 30 de junio de 2025 asociadas a los proyectos de inversión del PDD Bogotá Camina Segura.</t>
    </r>
  </si>
  <si>
    <r>
      <t xml:space="preserve">Se revisaron los documentos proporcionados por la Subdirección Técnica de Recreación y Deportes (STRD), y se constató lo siguiente:
- Los datos referentes al cumplimiento de metas físicas y presupuestales muestran coherencia entre los siguientes documentos: Informe de gestión a 2025, Seguimiento a las metas de los proyectos de inversión, Seguimiento mensual de metas, BOGDATA, SEVEN (Ejecución Presupuestal) y SEGPLAN.
- Se cumplió con la meta física para la vigencia 2025, alcanzando un avance de recursos del 101%.
</t>
    </r>
    <r>
      <rPr>
        <sz val="9"/>
        <color rgb="FFFF0000"/>
        <rFont val="Arial"/>
        <family val="2"/>
      </rPr>
      <t xml:space="preserve">
</t>
    </r>
    <r>
      <rPr>
        <sz val="9"/>
        <rFont val="Arial"/>
        <family val="2"/>
      </rPr>
      <t xml:space="preserve">- No fue posible realizar la validación de los contratos suscritos reportados por la STRD y las líneas del PAA, en razón a que no fue correctamente presentado el reporte, dado que el reporte que realizan no es el numero de contratos sino de meta física.
</t>
    </r>
    <r>
      <rPr>
        <sz val="9"/>
        <color rgb="FF000000"/>
        <rFont val="Arial"/>
      </rPr>
      <t xml:space="preserve">
- Se ha comprometido el 96,70% de la apropiación con corte a 30 de junio de 2025 de la meta  del PDD  girando el 42,87% de los compromisos.
- En cuanto a las  reservas por valor de $14.048.221.508 se ha girado el  53,56%, con corte a 30 de junio de 2025 asociadas a los proyectos de inversión del PDD Bogotá Camina Segura.</t>
    </r>
  </si>
  <si>
    <r>
      <t xml:space="preserve">Se revisaron los documentos proporcionados por la Subdirección Técnica de Recreación y Deportes (STRD), y se constató lo siguiente:
- Los datos referentes al cumplimiento de metas físicas y presupuestales muestran coherencia entre los siguientes documentos: Informe de gestión a 2025, Seguimiento a las metas de los proyectos de inversión, Seguimiento mensual de metas, BOGDATA, SEVEN (Ejecución Presupuestal) y SEGPLAN.
- Se cumplió con la meta física con corte a 3o de junio 2025, alcanzando un avance de recursos del 100%.
</t>
    </r>
    <r>
      <rPr>
        <sz val="9"/>
        <color rgb="FF000000"/>
        <rFont val="Arial"/>
      </rPr>
      <t xml:space="preserve">
- No fue posible realizar la validación de los contratos suscritos reportados por la STRD y las líneas del PAA, en razón a que no fue correctamente presentado el reporte, dado que el reporte que realizan no es el numero de contratos sino de meta física.
- Se ha comprometido el 94,66% de la apropiación con corte a 30 de junio de 2025 de la meta  del PDD  girando el 2,43% de los compromisos.
- En cuanto a las  reservas por valor de $2.639.470.119 se ha girado el  77,89%, con corte a 30 de junio de 2025 asociadas a los proyectos de inversión del PDD Bogotá Camina Segura.</t>
    </r>
  </si>
  <si>
    <r>
      <t xml:space="preserve">Se revisaron los documentos proporcionados por la Subdirección Técnica de Recreación y Deportes (STRD), y se constató lo siguiente:
- Los datos referentes al cumplimiento de metas físicas y presupuestales muestran coherencia entre los siguientes documentos: Informe de gestión a 2025, Seguimiento a las metas de los proyectos de inversión, Seguimiento mensual de metas, BOGDATA, SEVEN (Ejecución Presupuestal) y SEGPLAN.
- Se cumplió con la meta física para la vigencia 2025, alcanzando un avance de recursos del 100%.
</t>
    </r>
    <r>
      <rPr>
        <sz val="9"/>
        <color rgb="FFFF0000"/>
        <rFont val="Arial"/>
      </rPr>
      <t xml:space="preserve">
</t>
    </r>
    <r>
      <rPr>
        <sz val="9"/>
        <color rgb="FF000000"/>
        <rFont val="Arial"/>
      </rPr>
      <t>- No fue posible realizar la validación de los contratos suscritos reportados por la STRD y las líneas del PAA, en razón a que no fue correctamente presentado el reporte, dado que el reporte que realizan no es el numero de contratos sino de meta física.
- Se ha comprometido el 72,78% de la apropiación con corte a 30 de junio de 2025 de la meta  del PDD en donde no se han realizado giros a los compromisos adquiridos.
- En cuanto a las  reservas por valor de $13.364.567 se ha girado el  100%, con corte a 30 de junio de 2025 asociadas a los proyectos de inversión del PDD Bogotá Camina Segura.</t>
    </r>
  </si>
  <si>
    <r>
      <t>Con base en la información suministrada por la Subdirección Técnica de Recreación y Deportes - STRD para el primer semestre comprendido entre enero y junio del 2025 el porcentaje de ejecución fue del 100% de lo programado.
Se desarrollaron las actividades que dan cumplimiento a la programación de la meta del periodo, se proyectó un informe con el análisis de los resultados obtenidos a partir de encuestas, análisis estadísticos y procesos de observación realizados entre las poblaciones participantes. La caracterización incluye variables demográficas y socioeconómicas, mientras que las mediciones de satisfacción exploran la percepción de calidad y los niveles de disfrute y compromiso con los programas. Adicionalmente, los comportamientos asociados a los programas permiten evidenciar los niveles de actividad física, el uso del tiempo libre y hábitos</t>
    </r>
    <r>
      <rPr>
        <b/>
        <sz val="9"/>
        <color rgb="FF000000"/>
        <rFont val="Arial"/>
        <family val="2"/>
      </rPr>
      <t xml:space="preserve">
Fuente de Criterio: </t>
    </r>
    <r>
      <rPr>
        <sz val="9"/>
        <color rgb="FF000000"/>
        <rFont val="Arial"/>
        <family val="2"/>
      </rPr>
      <t>Informe de Gestión enero - junio 2025 - Instituto Distrital de Recreación y Deporte IDRD.</t>
    </r>
  </si>
  <si>
    <r>
      <t xml:space="preserve">Se revisaron los documentos proporcionados por la Subdirección Técnica de Recreación y Deportes (STRD), y se constató lo siguiente:
- Los datos referentes al cumplimiento de metas físicas y presupuestales muestran coherencia entre los siguientes documentos: Informe de gestión a 2025, Seguimiento a las metas de los proyectos de inversión, Seguimiento mensual de metas, BOGDATA, SEVEN (Ejecución Presupuestal) y SEGPLAN.
- Se cumplió con la meta física para la vigencia 2025, alcanzando un avance de recursos del 100%.
</t>
    </r>
    <r>
      <rPr>
        <sz val="9"/>
        <color rgb="FFFF0000"/>
        <rFont val="Arial"/>
      </rPr>
      <t xml:space="preserve">
</t>
    </r>
    <r>
      <rPr>
        <sz val="9"/>
        <color rgb="FF000000"/>
        <rFont val="Arial"/>
      </rPr>
      <t>- No fue posible realizar la validación de los contratos suscritos reportados por la STRD y las líneas del PAA, en razón a que no fue correctamente presentado el reporte, dado que el reporte que realizan no es el numero de contratos sino de meta física.
- Se ha comprometido el 100% de la apropiación con corte a 30 de junio de 2025 de la meta  del PDD  girando el 13,03% de los compromisos.</t>
    </r>
  </si>
  <si>
    <t>Se revisaron los documentos proporcionados por la Subdirección Técnica de Recreación y Deportes (STRD), y se constató lo siguiente:
- Los datos referentes al cumplimiento de metas físicas y presupuestales muestran coherencia entre los siguientes documentos: Informe de gestión a 2025, Seguimiento a las metas de los proyectos de inversión, Seguimiento mensual de metas, BOGDATA, SEVEN (Ejecución Presupuestal) y SEGPLAN.
- Se cumplió con la meta física para la vigencia 2025, alcanzando un avance de recursos del 100%.
- No fue posible realizar la validación de los contratos suscritos reportados por la STRD y las líneas del PAA, en razón a que no fue correctamente presentado el reporte, dado que el reporte que realizan no es el numero de contratos sino de meta física.
- Se ha comprometido el 32,75% de la apropiación con corte a 30 de junio de 2025 de la meta  del PDD  girando el 100% de los compromisos.</t>
  </si>
  <si>
    <r>
      <t xml:space="preserve">De acuerdo con la información del PAA 2025 se evidenció que la STRD registró 483 lineas asociadas a la meta y distribuidas por tipo de contrato así: 
</t>
    </r>
    <r>
      <rPr>
        <b/>
        <sz val="9"/>
        <color rgb="FF000000"/>
        <rFont val="Arial"/>
      </rPr>
      <t>Compraventa: 3
Contrato Interadministrativo: 1
Contrato prestación de servicios: 474
Resolucion: 3
Seguro: 1
suministro: 1</t>
    </r>
    <r>
      <rPr>
        <sz val="9"/>
        <color rgb="FF000000"/>
        <rFont val="Arial"/>
      </rPr>
      <t xml:space="preserve">
</t>
    </r>
    <r>
      <rPr>
        <sz val="9"/>
        <color rgb="FF000000"/>
        <rFont val="Arial"/>
        <family val="2"/>
      </rPr>
      <t>No fue posible realizar la validación de los contratos suscritos reportados por la STRD y las líneas del PAA, en razón a que no fue correctamente presentado el reporte.</t>
    </r>
  </si>
  <si>
    <r>
      <rPr>
        <sz val="9"/>
        <rFont val="Arial"/>
        <family val="2"/>
      </rPr>
      <t xml:space="preserve">De acuerdo con la información del PAA 2025 se evidenció que la STRD registró 419 líneas  asociadas a la meta y distribuidas por tipo de contrato así: 
</t>
    </r>
    <r>
      <rPr>
        <b/>
        <sz val="9"/>
        <rFont val="Arial"/>
        <family val="2"/>
      </rPr>
      <t>Compraventa: 5
Contrato Interadministrativo: 1
Contrato prestación de servicios: 408
Resolucion: 2
Seguros: 1
suministro: 2</t>
    </r>
    <r>
      <rPr>
        <sz val="9"/>
        <rFont val="Arial"/>
        <family val="2"/>
      </rPr>
      <t xml:space="preserve">
No fue posible realizar la validación de los contratos suscritos reportados por la STRD y las líneas del PAA, en razón a que no fue correctamente presentado el reporte.</t>
    </r>
  </si>
  <si>
    <r>
      <t xml:space="preserve">De acuerdo con la información del PAA 2025 se evidenció que la STRD registró 624 líneas  asociadas a la meta y distribuidas por tipo de contrato así: 
</t>
    </r>
    <r>
      <rPr>
        <b/>
        <sz val="9"/>
        <color rgb="FF000000"/>
        <rFont val="Arial"/>
      </rPr>
      <t>Compraventa: 6
Arrendamiento: 1
Contrato Interadministrativo: 1
Contrato prestación de servicios: 610
Resolucion: 2
Seguros: 1
suministro: 3</t>
    </r>
    <r>
      <rPr>
        <sz val="9"/>
        <color rgb="FF000000"/>
        <rFont val="Arial"/>
      </rPr>
      <t xml:space="preserve">
No fue posible realizar la validación de los contratos suscritos reportados por la STRD y las líneas del PAA, en razón a que no fue correctamente presentado el reporte.</t>
    </r>
  </si>
  <si>
    <r>
      <t xml:space="preserve">De acuerdo con la información del PAA 2025 se evidenció que la STRD registró 271 líneas  asociadas a la meta y distribuidas por tipo de contrato así: 
</t>
    </r>
    <r>
      <rPr>
        <b/>
        <sz val="9"/>
        <color rgb="FF000000"/>
        <rFont val="Arial"/>
      </rPr>
      <t xml:space="preserve">Compraventa: 2
Contrato Interadministrativo: 1
Contrato prestación de servicios: 265
Resolucion: 1
Seguros: 1
suministro: 1
</t>
    </r>
    <r>
      <rPr>
        <sz val="9"/>
        <color rgb="FF000000"/>
        <rFont val="Arial"/>
        <family val="2"/>
      </rPr>
      <t>No fue posible realizar la validación de los contratos suscritos reportados por la STRD y las líneas del PAA, en razón a que no fue correctamente presentado el reporte.</t>
    </r>
    <r>
      <rPr>
        <b/>
        <sz val="9"/>
        <color rgb="FF000000"/>
        <rFont val="Arial"/>
      </rPr>
      <t xml:space="preserve">
</t>
    </r>
  </si>
  <si>
    <r>
      <t xml:space="preserve">De acuerdo con la información del PAA 2025 se evidenció que la STRD registró 493 líneas asociadas a la meta y distribuidas por tipo de contrato así: 
</t>
    </r>
    <r>
      <rPr>
        <b/>
        <sz val="9"/>
        <color rgb="FF000000"/>
        <rFont val="Arial"/>
      </rPr>
      <t xml:space="preserve">Compraventa: 2
Contrato Interadministrativo: 1
Contrato prestación de servicios: 480
Resolucion: 1
Seguros: 1
suministro: 2
</t>
    </r>
    <r>
      <rPr>
        <sz val="9"/>
        <color rgb="FF000000"/>
        <rFont val="Arial"/>
        <family val="2"/>
      </rPr>
      <t>No fue posible realizar la validación de los contratos suscritos reportados por la STRD y las líneas del PAA, en razón a que no fue correctamente presentado el reporte.</t>
    </r>
    <r>
      <rPr>
        <b/>
        <sz val="9"/>
        <color rgb="FF000000"/>
        <rFont val="Arial"/>
      </rPr>
      <t xml:space="preserve">
</t>
    </r>
    <r>
      <rPr>
        <sz val="9"/>
        <color rgb="FF000000"/>
        <rFont val="Arial"/>
      </rPr>
      <t xml:space="preserve">   </t>
    </r>
  </si>
  <si>
    <r>
      <t xml:space="preserve">De acuerdo con la información del PAA 2025 se evidenció que la STRD registró 264 líneas  sociadas a la meta y distribuidas por tipo de contrato así: 
</t>
    </r>
    <r>
      <rPr>
        <b/>
        <sz val="9"/>
        <color rgb="FF000000"/>
        <rFont val="Arial"/>
      </rPr>
      <t xml:space="preserve">Compraventa: 2
Contrato Interadministrativo: 1
Contrato prestación de servicios: 250
Resolucion: 9 
Seguros: 1
suministro: 1
</t>
    </r>
    <r>
      <rPr>
        <sz val="9"/>
        <color rgb="FF000000"/>
        <rFont val="Arial"/>
        <family val="2"/>
      </rPr>
      <t>No fue posible realizar la validación de los contratos suscritos reportados por la STRD y las líneas del PAA, en razón a que no fue correctamente presentado el reporte.</t>
    </r>
    <r>
      <rPr>
        <b/>
        <sz val="9"/>
        <color rgb="FF000000"/>
        <rFont val="Arial"/>
      </rPr>
      <t xml:space="preserve">
</t>
    </r>
    <r>
      <rPr>
        <sz val="9"/>
        <color rgb="FF000000"/>
        <rFont val="Arial"/>
      </rPr>
      <t xml:space="preserve">   </t>
    </r>
  </si>
  <si>
    <r>
      <t xml:space="preserve">De acuerdo con la información del PAA 2025 se evidenció que la STRD registró 1 línea, asociada a la meta 8 y distribuidas por tipo de contrato así: 
</t>
    </r>
    <r>
      <rPr>
        <b/>
        <sz val="9"/>
        <color rgb="FF000000"/>
        <rFont val="Arial"/>
      </rPr>
      <t>Contrato prestación de servicios: 1</t>
    </r>
    <r>
      <rPr>
        <sz val="9"/>
        <color rgb="FF000000"/>
        <rFont val="Arial"/>
      </rPr>
      <t xml:space="preserve">
No fue posible realizar la validación de los contratos suscritos reportados por la STRD y las líneas del PAA, en razón a que no fue correctamente presentado el reporte.</t>
    </r>
  </si>
  <si>
    <r>
      <rPr>
        <sz val="9"/>
        <color rgb="FF000000"/>
        <rFont val="Arial"/>
      </rPr>
      <t xml:space="preserve">De acuerdo con la información del PAA 2025 se evidenció que la STRD registró 1 línea  asociadas a la meta y distribuidas por tipo de contrato así: 
</t>
    </r>
    <r>
      <rPr>
        <b/>
        <sz val="9"/>
        <color rgb="FF000000"/>
        <rFont val="Arial"/>
      </rPr>
      <t xml:space="preserve">Contrato prestación de servicios: 1
</t>
    </r>
    <r>
      <rPr>
        <sz val="9"/>
        <color rgb="FF000000"/>
        <rFont val="Arial"/>
        <family val="2"/>
      </rPr>
      <t xml:space="preserve">No fue posible realizar la validación de los contratos suscritos reportados por la STRD y las líneas del PAA, en razón a que no fue correctamente presentado el reporte.
</t>
    </r>
  </si>
  <si>
    <r>
      <rPr>
        <sz val="9"/>
        <color rgb="FF000000"/>
        <rFont val="Arial"/>
      </rPr>
      <t xml:space="preserve">De acuerdo con la información del PAA 2025 se evidenció que la STRD registró 2 líneas  asociadas a la meta y distribuidas por tipo de contrato así: 
</t>
    </r>
    <r>
      <rPr>
        <b/>
        <sz val="9"/>
        <color rgb="FF000000"/>
        <rFont val="Arial"/>
      </rPr>
      <t xml:space="preserve">Contrato Interadministrativo: 1
Suministro: 1
</t>
    </r>
    <r>
      <rPr>
        <sz val="9"/>
        <color rgb="FF000000"/>
        <rFont val="Arial"/>
        <family val="2"/>
      </rPr>
      <t xml:space="preserve">No fue posible realizar la validación de los contratos suscritos reportados por la STRD y las líneas del PAA, en razón a que no fue correctamente presentado el reporte.
   </t>
    </r>
  </si>
  <si>
    <r>
      <rPr>
        <sz val="9"/>
        <color rgb="FF000000"/>
        <rFont val="Arial"/>
      </rPr>
      <t xml:space="preserve">De acuerdo con la información del PAA 2025 se evidenció que la STRD registró 3 líneas  asociadas a la meta y distribuidas por tipo de contrato así: 
</t>
    </r>
    <r>
      <rPr>
        <b/>
        <sz val="9"/>
        <color rgb="FF000000"/>
        <rFont val="Arial"/>
      </rPr>
      <t xml:space="preserve">Contrato prestación de servicios: 3
</t>
    </r>
    <r>
      <rPr>
        <sz val="9"/>
        <color rgb="FF000000"/>
        <rFont val="Arial"/>
        <family val="2"/>
      </rPr>
      <t xml:space="preserve">No fue posible realizar la validación de los contratos suscritos reportados por la STRD y las líneas del PAA, en razón a que no fue correctamente presentado el reporte.
   </t>
    </r>
  </si>
  <si>
    <t xml:space="preserve">De acuerdo con la información del PAA 2025 se evidenció que la STRD registró 9 correspondientes a resoluciones.
No fue posible realizar la validación de los contratos suscritos reportados por la STRD y las líneas del PAA, en razón a que no fue correctamente presentado el reporte.
   </t>
  </si>
  <si>
    <t>De acuerdo con la información del PAA 2025 se evidenció que la STP registró 9 líneas asociadas a la meta y distribuidas por tipo de contrato así: 
• Prestación de Servicios Profesionales: 9
Existe una discrepancia de dos líneas (2) entre lo reportado por el área y lo reportado en el PAA.</t>
  </si>
  <si>
    <t xml:space="preserve">De acuerdo con la información del PAA 2025 se evidenció que la STP registró 3 líneas asociadas a la meta y distribuidas por tipo de contrato así: 
• Prestación de Servicios Profesionales: 3
La información es consistente de acuerdo a lo reportado por el área.
</t>
  </si>
  <si>
    <t>De acuerdo con la información del PAA 2025 se evidenció que la STP registró 13 líneas asociadas a la meta y distribuidas por tipo de contrato así: 
• Prestación de Servicios Profesionales y apoyo a la Gestión: 13
La información es consistente de acuerdo a lo reportado por el área.</t>
  </si>
  <si>
    <t>De acuerdo con la información del PAA 2025 se evidenció que la OAL registró 41 líneas con valor estimado, asociadas a la meta y distribuidas por tipo de contrato así: 
Contrato Interadministrativo: 1
• Prestación de Servicios: 40
Existe una discrepancia de treinta y ocho líneas (38) entre lo reportado por el área y lo reportado en el PAA.</t>
  </si>
  <si>
    <t xml:space="preserve">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 En cumplimiento de la meta física para el cuatrienio presenta un avance del 25% con corte a 30 de junio de 2025.
Se asignaron recursos por $150.000.000 y se comprometió: $0,00 (0,00%).
No fue posible realizar la validación de los contratos suscritos reportados por la STRD y las líneas del PAA, en razón a que no fue correctamente presentado el reporte.
 </t>
  </si>
  <si>
    <t xml:space="preserve">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 En cumplimiento de la meta física para el cuatrienio presenta un avance del 100% con corte a 30 de junio de 2025.
Se asignaron recursos por $303.500.275 y se comprometió: $303.500.275 (100%). 
No fue posible realizar la validación de los contratos suscritos reportados por la STRD y las líneas del PAA, en razón a que no fue correctamente presentado el reporte.
 </t>
  </si>
  <si>
    <r>
      <t xml:space="preserve">• Se asignaron recursos por: $ </t>
    </r>
    <r>
      <rPr>
        <sz val="9"/>
        <color rgb="FF000000"/>
        <rFont val="Arial"/>
      </rPr>
      <t xml:space="preserve">$1.799.702.736 y se comprometió: $1.394.902.740  (77.51%).
</t>
    </r>
    <r>
      <rPr>
        <b/>
        <sz val="9"/>
        <color rgb="FF000000"/>
        <rFont val="Arial"/>
      </rPr>
      <t xml:space="preserve"> 
• RESERVAS 2024 A PAGAR EN 2025 (Nuevo contrato social PI 7851)
</t>
    </r>
    <r>
      <rPr>
        <sz val="9"/>
        <color rgb="FF000000"/>
        <rFont val="Arial"/>
      </rPr>
      <t xml:space="preserve">Definitivas $870.832.130
Giros $509.186.729
(58,47%)
</t>
    </r>
    <r>
      <rPr>
        <b/>
        <sz val="9"/>
        <color rgb="FF000000"/>
        <rFont val="Arial"/>
      </rPr>
      <t xml:space="preserve">
RESERVAS 2024-2025 (Bogotá Camina Segura)
</t>
    </r>
    <r>
      <rPr>
        <sz val="9"/>
        <color rgb="FF000000"/>
        <rFont val="Arial"/>
      </rPr>
      <t>Definitivas $2.002.004.688
Giros $1.437.724.628
(71,81%)</t>
    </r>
  </si>
  <si>
    <r>
      <t xml:space="preserve">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t>
    </r>
    <r>
      <rPr>
        <sz val="9"/>
        <rFont val="Arial"/>
        <family val="2"/>
      </rPr>
      <t>• En cumplimiento de la meta física para el cuatrienio presenta un avance del 50% con corte a 30 de junio de 2025</t>
    </r>
    <r>
      <rPr>
        <sz val="9"/>
        <color rgb="FFFF0000"/>
        <rFont val="Arial"/>
        <family val="2"/>
      </rPr>
      <t xml:space="preserve">.
</t>
    </r>
    <r>
      <rPr>
        <sz val="9"/>
        <color rgb="FF000000"/>
        <rFont val="Arial"/>
        <family val="2"/>
      </rPr>
      <t xml:space="preserve">
Se asignaron recursos por $165.764.760 y se comprometió: $165.764.760 (100%).
No fue posible realizar la validación de los contratos suscritos reportados por la STRD y las líneas del PAA, en razón a que no fue correctamente presentado el reporte.
 </t>
    </r>
  </si>
  <si>
    <r>
      <t xml:space="preserve">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t>
    </r>
    <r>
      <rPr>
        <sz val="9"/>
        <rFont val="Arial"/>
        <family val="2"/>
      </rPr>
      <t>• En cumplimiento de la meta física para el cuatrienio presenta un avance del 20% con corte a 30 de junio de 2025.
Se asignaron recursos por $8.672.932.076 y se comprometió: $6.638.741.793 (76,55%).</t>
    </r>
    <r>
      <rPr>
        <sz val="9"/>
        <color rgb="FFFF0000"/>
        <rFont val="Arial"/>
        <family val="2"/>
      </rPr>
      <t xml:space="preserve">
</t>
    </r>
    <r>
      <rPr>
        <sz val="9"/>
        <color rgb="FF000000"/>
        <rFont val="Arial"/>
        <family val="2"/>
      </rPr>
      <t xml:space="preserve">
Se evidenció un bajo nivel de giros que corresponde al 0,4% 
No fue posible realizar la validación de los contratos suscritos reportados por la STRD y las líneas del PAA, en razón a que no fue correctamente presentado el reporte.
 </t>
    </r>
  </si>
  <si>
    <r>
      <t xml:space="preserve">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t>
    </r>
    <r>
      <rPr>
        <sz val="9"/>
        <rFont val="Arial"/>
        <family val="2"/>
      </rPr>
      <t>• En cumplimiento de la meta física para el cuatrienio presenta un avance del 25% con corte a 30 de junio de 2025..
.
Se asignaron recursos por $350.000.000 y se comprometió: $0,00 (0,00%).
No fue posible realizar la validación de los contratos suscritos reportados por la STRD y las líneas del PAA, en razón a que no fue correctamente presentado el reporte.</t>
    </r>
    <r>
      <rPr>
        <sz val="9"/>
        <color rgb="FFFF0000"/>
        <rFont val="Arial"/>
        <family val="2"/>
      </rPr>
      <t xml:space="preserve">
</t>
    </r>
    <r>
      <rPr>
        <sz val="9"/>
        <color rgb="FF000000"/>
        <rFont val="Arial"/>
        <family val="2"/>
      </rPr>
      <t xml:space="preserve">
 </t>
    </r>
  </si>
  <si>
    <t xml:space="preserve">• Se recomienda realizar un permanente control a la ejecución física y presupuestal programada en el PDD, de manera que se asegure el cumplimiento de los compromisos proyectados en el año, y con ello se minimice la constitución de reservas presupuestales para la siguientes vigencias.
• Llevar a cabo el seguimiento a los riesgos identificados en el proyecto, registrados en la ficha MGA, fortaleciendo los controles y estableciendo acciones de mejora oportunas, con el fin de evitar que su materialización impida el cumplimiento de la meta propuesta.
• Reforzar los controles administravos y operativos de tal forma que pueda garantizarse una mayor ejecución en los giros de los compromisos y las reservas, toda vez que de esta forma se evitan la constitución de reservas y pasivos para la siguiente vigencia lo que podría afectar el cumplimiento de las metas programadas.
No fue posible realizar la validación de los contratos suscritos reportados por la STRD y las líneas del PAA, en razón a que no fue correctamente presentado el reporte.
• Se asignaron recursos por: $ $1.799.702.736 y se comprometió: $1.394.902.740  (77.51%). </t>
  </si>
  <si>
    <r>
      <t xml:space="preserve">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t>
    </r>
    <r>
      <rPr>
        <sz val="9"/>
        <color rgb="FFFF0000"/>
        <rFont val="Arial"/>
        <family val="2"/>
      </rPr>
      <t xml:space="preserve">
</t>
    </r>
    <r>
      <rPr>
        <sz val="9"/>
        <rFont val="Arial"/>
        <family val="2"/>
      </rPr>
      <t>• En cumplimiento de la meta física para el cuatrienio presenta un avance del 22.99% con corte a 30 de junio de 2025.
Se asignaron recursos por $13.508.946.375 y se comprometió: $10.406.325.624 (77.03%).</t>
    </r>
    <r>
      <rPr>
        <sz val="9"/>
        <color rgb="FFFF0000"/>
        <rFont val="Arial"/>
        <family val="2"/>
      </rPr>
      <t xml:space="preserve">
</t>
    </r>
    <r>
      <rPr>
        <sz val="9"/>
        <color rgb="FF000000"/>
        <rFont val="Arial"/>
        <family val="2"/>
      </rPr>
      <t xml:space="preserve">• Se evidenció un bajo nivel de giros que corresponde al 8%.
No fue posible realizar la validación de los contratos suscritos reportados por la STRD y las líneas del PAA, en razón a que no fue correctamente presentado el reporte.
 </t>
    </r>
  </si>
  <si>
    <r>
      <t xml:space="preserve">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t>
    </r>
    <r>
      <rPr>
        <sz val="9"/>
        <color rgb="FFFF0000"/>
        <rFont val="Arial"/>
        <family val="2"/>
      </rPr>
      <t xml:space="preserve">
</t>
    </r>
    <r>
      <rPr>
        <sz val="9"/>
        <rFont val="Arial"/>
        <family val="2"/>
      </rPr>
      <t>• En cumplimiento de la meta física para el cuatrienio presenta un avance del 24,09% con corte a 30 de junio de 2025.
Se asignaron recursos por $1,989.978,309 y se comprometió: $1.659.641.603 (83,40%).
No fue posible realizar la validación de los contratos suscritos reportados por la STRD y las líneas del PAA, en razón a que no fue correctamente presentado el reporte.</t>
    </r>
    <r>
      <rPr>
        <sz val="9"/>
        <color rgb="FFFF0000"/>
        <rFont val="Arial"/>
        <family val="2"/>
      </rPr>
      <t xml:space="preserve">
</t>
    </r>
    <r>
      <rPr>
        <sz val="9"/>
        <color rgb="FF000000"/>
        <rFont val="Arial"/>
        <family val="2"/>
      </rPr>
      <t xml:space="preserve">
 </t>
    </r>
  </si>
  <si>
    <r>
      <t>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 En cumplimiento de la meta física para el cuatrienio presenta un avance del 28,22% con corte a 30 de junio de 2025.
Se asignaron recursos por $17.067.751.450 y se comprometió: $12.347.890.920 (72.35%.
No fue posible realizar la validación de los contratos suscritos reportados por la STRD y las líneas del PAA, en razón a que no fue correctamente presentado el reporte.</t>
    </r>
    <r>
      <rPr>
        <sz val="9"/>
        <color rgb="FFFF0000"/>
        <rFont val="Arial"/>
        <family val="2"/>
      </rPr>
      <t xml:space="preserve">
</t>
    </r>
  </si>
  <si>
    <r>
      <t xml:space="preserve">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t>
    </r>
    <r>
      <rPr>
        <sz val="9"/>
        <rFont val="Arial"/>
        <family val="2"/>
      </rPr>
      <t>•El cumplimiento de la meta física para el cuatrienio presenta un avance del  28,42% con corte a 30 de junio de 2025.
Se asignaron recursos por $10.201.990.621 y se comprometió: $6.348.615.399 (62,23%).</t>
    </r>
    <r>
      <rPr>
        <sz val="9"/>
        <color rgb="FF000000"/>
        <rFont val="Arial"/>
        <family val="2"/>
      </rPr>
      <t xml:space="preserve">
No fue posible realizar la validación de los contratos suscritos reportados por la STRD y las líneas del PAA, en razón a que no fue correctamente presentado el reporte.</t>
    </r>
  </si>
  <si>
    <r>
      <t xml:space="preserve">Se verificaron los soportes entregados por la Subdirección Técnica de Recreación y Deportes - STRD :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t>
    </r>
    <r>
      <rPr>
        <sz val="9"/>
        <rFont val="Arial"/>
        <family val="2"/>
      </rPr>
      <t>• El cumplimiento de la meta física para el  cuatrienio presenta un avance del 23,31% con corte a 30 de junio de 2025.</t>
    </r>
    <r>
      <rPr>
        <sz val="9"/>
        <color theme="9" tint="-0.249977111117893"/>
        <rFont val="Arial"/>
        <family val="2"/>
      </rPr>
      <t xml:space="preserve">
</t>
    </r>
    <r>
      <rPr>
        <sz val="9"/>
        <color rgb="FF000000"/>
        <rFont val="Arial"/>
        <family val="2"/>
      </rPr>
      <t xml:space="preserve">
Se asignaron recursos por $14.346.346.246 y </t>
    </r>
    <r>
      <rPr>
        <sz val="9"/>
        <color theme="9" tint="-0.249977111117893"/>
        <rFont val="Arial"/>
        <family val="2"/>
      </rPr>
      <t>se ha</t>
    </r>
    <r>
      <rPr>
        <sz val="9"/>
        <color rgb="FF000000"/>
        <rFont val="Arial"/>
        <family val="2"/>
      </rPr>
      <t xml:space="preserve"> comprometió: $10.649.821.225 (76,32%).
No fue posible realizar la validación de los contratos suscritos reportados por la STRD y las líneas del PAA, en razón a que no fue correctamente presentado el reporte.</t>
    </r>
  </si>
  <si>
    <t xml:space="preserve">La ficha MGA del proyecto de inversión 8167: Tiene identificados los siguientes riesgos: 
Total: 4 riesgos 
uno (1) administrativo
uno (1) financiero
dos (2) de mercado.
</t>
  </si>
  <si>
    <t>Se verificaron las líneas registradas en el PAA de los contratos suscritos por la STP, relacionados con la meta
• Se dio cumplimiento del 100% de la meta física programada a 30 de junio de 2025 y un avance presupuestal del 33,95% para el cuatrienio.
• Se constató coherencia entre los reportes del Informe de Gestión del IDRD, el seguimiento a las metas de los proyectos de inversión, el monitoreo mensual de metas, SEVEN (Ejecución Presupuestal) y SEGPLAN, respecto al cumplimiento tanto de las metas físicas como presupuestales.
• Se comprometió el 100% de la apropiación a 30 de junio de 2025 de los proyectos del PDD Bogotá Camina Segura y  se giraron el 2.63% de los compromisos
• Con corte a junio 30 de 2025 se giró el 58,47% de las reservas constituidas en 2024 asociadas a los proyectos del PDD Un Contrato social.
• Se constituyeron reservas por valor de $45.645.867 a 30 de junio de 2025 asociadas a los proyectos de inversión del PDD Bogotá Camina Segura, de las cuales se realizaron giros por el 100%.
La validación de la información de los contratos suscritos reportados por la STRD y las líneas del PAA es consistente de acuerdo a lo reportado por el área.</t>
  </si>
  <si>
    <t xml:space="preserve">• Se verificaron las líneas registradas en el PAA de los contratos suscritos por la STP, relacionados con la meta.
• Se dio cumplimiento del 50% de la meta física programada a 30 de junio de 2025 y un avance presupuestal del 57.76% para el cuatrienio.
• Se constató coherencia entre los reportes del Informe de Gestión del IDRD, el seguimiento a las metas de los proyectos de inversión, el monitoreo mensual de metas, SEVEN (Ejecución Presupuestal) y SEGPLAN, respecto al cumplimiento tanto de las metas físicas como presupuestales.
• Se comprometió el 87,87% de la apropiación a junio 30 de 2025 de los proyectos del PDD Bogotá Camina Segura y  se giraron el 15,45% de los compromisos
• Con corte a junio 30 de 2025 se giró el 58,47% de las reservas constituidas en 2024 asociadas a los proyectos del PDD Un Contrato social.
• Se constituyeron reservas por valor de $206.499.265 al 30 de junio de 2025 asociadas a los proyectos de inversión del PDD Bogotá Camina Segura, de las cuales se realizaron giros por el 100%.
la validación de la información de los contratos suscritos reportados por la STRD y las líneas del PAA presenta discrepancia en dos líneas (2) entre lo reportado por el área y lo reportado en PAA.
</t>
  </si>
  <si>
    <r>
      <t>• En vista del cumplimiento de la meta en magnitud, y del avance presupuestal para el cuatrienio, se recomienda al área dar continuidad a la metodología y los controles financieros, operativos y administrativos que permitan dar cumplimiento de los proyectos.
• Continuar con el tratamiento oportuno a los riesgos identificados en el proyecto, registrados en la ficha MGA, fortaleciendo los controles y estableciendo acciones de mejora oportunas, con el fin de evitar que su materialización impida el cumplimiento de la meta propuesta.
• Reforzar los controles administrados y operativos de tal forma que pueda garantizarse una mayor ejecución en los giros, toda vez que de esta forma se evitan la constitución de reservas para la siguiente vigencia lo que podría afectar el cumplimiento de las metas programadas.
• Si bien la meta en su ejecución presupuestal</t>
    </r>
    <r>
      <rPr>
        <sz val="9"/>
        <color theme="9" tint="-0.499984740745262"/>
        <rFont val="Arial"/>
        <family val="2"/>
      </rPr>
      <t xml:space="preserve"> </t>
    </r>
    <r>
      <rPr>
        <sz val="9"/>
        <rFont val="Arial"/>
        <family val="2"/>
      </rPr>
      <t>comprometió el 97,41%, los giros fueron del 19,84% a 30 de junio de 2025, por lo que se recomienda agilizar el inicio de los procesos de selección, previendo posibles inconvenientes durante la etapa precontractual y estimando tiempo suficiente para la ejecución de los contratos, de tal forma que se tomen medidas oportunas a posibles desviaciones presentadas durante la ejecución de las actividades, dando cumplimento al principio de anualidad.
La validación de la información de los contratos suscritos reportados por la STRD y las líneas del PAA es consistente de acuerdo a lo reportado por el área.</t>
    </r>
    <r>
      <rPr>
        <sz val="9"/>
        <color rgb="FFFF0000"/>
        <rFont val="Arial"/>
        <family val="2"/>
      </rPr>
      <t xml:space="preserve">
</t>
    </r>
  </si>
  <si>
    <t>Se verificaron los soportes entregados por la Oficina de Asuntos Locales, observando que:
- Existe consistencia entre los soportes: Informe de gestión de enero a junio de 2025 Seguimiento a las metas de los proyectos de inversión, Seguimiento mensual de metas, BOGDATA, SEVEN (Ejecución Presupuestal)  y SEGPLAN; en los datos que respectan al cumplimiento de la meta física y presupuestal. 
- Se cumplió con la meta física para el primer semestre de 2025, alcanzando un avance de recursos del 100%.
- En el mapa de riesgos de gestión del proceso no se encuentra ningún riesgo relacionado con el cumplimiento del proyecto del PDD.
- A junio 30 se comprometió el 69,35% de la apropiación para la vigencia 2025 de los proyectos del PDD Bogotá Camina Segura, girando el 24.62% de los compromisos.
- Se constituyeron reservas por valor de $99.967.734 con corte a 31 de diciembre de 2024 de las cuales se ejecutaron un 99,99% asociadas a los proyectos de inversión del PDD Bogotá Camina Segura.
La validación de la información de los contratos suscritos reportados por la STRD y las líneas del PAA, existe una discrepancia de treinta y ocho líneas (38) entre lo reportado por el área y lo reportado en el 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</si>
</sst>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4" formatCode="_-&quot;$&quot;\ * #,##0.00_-;\-&quot;$&quot;\ * #,##0.00_-;_-&quot;$&quot;\ * &quot;-&quot;??_-;_-@_-"/>
    <numFmt numFmtId="43" formatCode="_-* #,##0.00_-;\-* #,##0.00_-;_-* &quot;-&quot;??_-;_-@_-"/>
    <numFmt numFmtId="164" formatCode="_(* #,##0.00_);_(* \(#,##0.00\);_(* &quot;-&quot;??_);_(@_)"/>
    <numFmt numFmtId="165" formatCode="&quot;$&quot;#,##0"/>
    <numFmt numFmtId="166" formatCode="_-&quot;$&quot;\ * #,##0_-;\-&quot;$&quot;\ * #,##0_-;_-&quot;$&quot;\ * &quot;-&quot;??_-;_-@"/>
    <numFmt numFmtId="167" formatCode="&quot;$&quot;#,##0.00"/>
    <numFmt numFmtId="168" formatCode="_-&quot;$&quot;\ * #,##0.00_-;\-&quot;$&quot;\ * #,##0.00_-;_-&quot;$&quot;\ * &quot;-&quot;??_-;_-@"/>
    <numFmt numFmtId="169" formatCode="_-&quot;$&quot;\ * #,##0_-;\-&quot;$&quot;\ * #,##0_-;_-&quot;$&quot;\ * &quot;-&quot;_-;_-@"/>
    <numFmt numFmtId="170" formatCode="_-* #,##0_-;\-* #,##0_-;_-* &quot;-&quot;??_-;_-@_-"/>
    <numFmt numFmtId="171" formatCode="_-[$$-409]* #,##0.00_ ;_-[$$-409]* \-#,##0.00\ ;_-[$$-409]* &quot;-&quot;??_ ;_-@_ "/>
    <numFmt numFmtId="172" formatCode="0.0%"/>
  </numFmts>
  <fonts count="4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sz val="10"/>
      <name val="Arial"/>
      <family val="2"/>
    </font>
    <font>
      <b/>
      <sz val="10"/>
      <name val="Arial"/>
      <family val="2"/>
    </font>
    <font>
      <b/>
      <sz val="10"/>
      <color theme="0"/>
      <name val="Arial"/>
      <family val="2"/>
    </font>
    <font>
      <sz val="9"/>
      <name val="Arial"/>
      <family val="2"/>
    </font>
    <font>
      <sz val="11"/>
      <color theme="1"/>
      <name val="Calibri"/>
      <family val="2"/>
      <scheme val="minor"/>
    </font>
    <font>
      <sz val="10"/>
      <color rgb="FF000000"/>
      <name val="Arial"/>
      <family val="2"/>
    </font>
    <font>
      <b/>
      <sz val="10"/>
      <color rgb="FF000000"/>
      <name val="Arial"/>
      <family val="2"/>
    </font>
    <font>
      <sz val="10"/>
      <color rgb="FF1A001A"/>
      <name val="Arial"/>
      <family val="2"/>
    </font>
    <font>
      <sz val="9"/>
      <color rgb="FF000000"/>
      <name val="Arial"/>
      <family val="2"/>
    </font>
    <font>
      <sz val="10"/>
      <color theme="1"/>
      <name val="Arial"/>
      <family val="2"/>
    </font>
    <font>
      <b/>
      <sz val="10"/>
      <color theme="1"/>
      <name val="Arial"/>
      <family val="2"/>
    </font>
    <font>
      <sz val="11"/>
      <color theme="1"/>
      <name val="Calibri"/>
      <family val="2"/>
      <scheme val="minor"/>
    </font>
    <font>
      <sz val="10"/>
      <color theme="0"/>
      <name val="Arial"/>
      <family val="2"/>
    </font>
    <font>
      <b/>
      <sz val="9"/>
      <color rgb="FF000000"/>
      <name val="Arial"/>
      <family val="2"/>
    </font>
    <font>
      <b/>
      <sz val="9"/>
      <name val="Arial"/>
      <family val="2"/>
    </font>
    <font>
      <sz val="9"/>
      <color theme="1"/>
      <name val="Arial"/>
      <family val="2"/>
    </font>
    <font>
      <sz val="9"/>
      <color rgb="FFFF0000"/>
      <name val="Arial"/>
      <family val="2"/>
    </font>
    <font>
      <b/>
      <sz val="9"/>
      <color theme="1"/>
      <name val="Arial"/>
      <family val="2"/>
    </font>
    <font>
      <sz val="9"/>
      <name val="Calibri"/>
      <family val="2"/>
    </font>
    <font>
      <sz val="9"/>
      <name val="Calibri"/>
      <family val="2"/>
      <scheme val="minor"/>
    </font>
    <font>
      <sz val="9"/>
      <color rgb="FF000000"/>
      <name val="Calibri"/>
      <family val="2"/>
    </font>
    <font>
      <b/>
      <sz val="9"/>
      <color rgb="FF000000"/>
      <name val="Arial"/>
    </font>
    <font>
      <sz val="9"/>
      <color rgb="FF000000"/>
      <name val="Arial"/>
    </font>
    <font>
      <b/>
      <sz val="9"/>
      <color rgb="FFFF0000"/>
      <name val="Arial"/>
    </font>
    <font>
      <sz val="9"/>
      <color rgb="FFFF0000"/>
      <name val="Arial"/>
    </font>
    <font>
      <sz val="9"/>
      <name val="Arial"/>
    </font>
    <font>
      <sz val="10"/>
      <name val="Arial"/>
    </font>
    <font>
      <sz val="8"/>
      <color rgb="FF000000"/>
      <name val="Arial"/>
    </font>
    <font>
      <b/>
      <i/>
      <sz val="9"/>
      <color rgb="FF000000"/>
      <name val="Arial"/>
    </font>
    <font>
      <b/>
      <sz val="8"/>
      <color theme="1"/>
      <name val="Calibri"/>
      <family val="2"/>
      <scheme val="minor"/>
    </font>
    <font>
      <sz val="8"/>
      <color theme="1"/>
      <name val="Calibri"/>
      <family val="2"/>
      <scheme val="minor"/>
    </font>
    <font>
      <sz val="8"/>
      <color rgb="FF000000"/>
      <name val="Arial"/>
      <family val="2"/>
    </font>
    <font>
      <sz val="8"/>
      <name val="Arial"/>
      <family val="2"/>
    </font>
    <font>
      <sz val="9"/>
      <color theme="9" tint="-0.249977111117893"/>
      <name val="Arial"/>
      <family val="2"/>
    </font>
    <font>
      <sz val="9"/>
      <color theme="9" tint="-0.499984740745262"/>
      <name val="Arial"/>
      <family val="2"/>
    </font>
  </fonts>
  <fills count="25">
    <fill>
      <patternFill patternType="none"/>
    </fill>
    <fill>
      <patternFill patternType="gray125"/>
    </fill>
    <fill>
      <patternFill patternType="solid">
        <fgColor rgb="FF8EAADB"/>
        <bgColor rgb="FF8EAADB"/>
      </patternFill>
    </fill>
    <fill>
      <patternFill patternType="solid">
        <fgColor rgb="FFD9E2F3"/>
        <bgColor rgb="FFD9E2F3"/>
      </patternFill>
    </fill>
    <fill>
      <patternFill patternType="solid">
        <fgColor theme="0"/>
        <bgColor theme="0"/>
      </patternFill>
    </fill>
    <fill>
      <patternFill patternType="solid">
        <fgColor rgb="FFDCE6F1"/>
        <bgColor rgb="FFDCE6F1"/>
      </patternFill>
    </fill>
    <fill>
      <patternFill patternType="solid">
        <fgColor rgb="FFFFFF00"/>
        <bgColor rgb="FFFFFF00"/>
      </patternFill>
    </fill>
    <fill>
      <patternFill patternType="solid">
        <fgColor rgb="FF00B0F0"/>
        <bgColor rgb="FF00B0F0"/>
      </patternFill>
    </fill>
    <fill>
      <patternFill patternType="solid">
        <fgColor rgb="FFBFBFBF"/>
        <bgColor rgb="FFBFBFBF"/>
      </patternFill>
    </fill>
    <fill>
      <patternFill patternType="solid">
        <fgColor rgb="FFDADADA"/>
        <bgColor rgb="FFDADADA"/>
      </patternFill>
    </fill>
    <fill>
      <patternFill patternType="solid">
        <fgColor rgb="FFFEF2CB"/>
        <bgColor rgb="FFFEF2CB"/>
      </patternFill>
    </fill>
    <fill>
      <patternFill patternType="solid">
        <fgColor rgb="FFB6D7A8"/>
        <bgColor rgb="FFB6D7A8"/>
      </patternFill>
    </fill>
    <fill>
      <patternFill patternType="solid">
        <fgColor rgb="FFD8D8D8"/>
        <bgColor rgb="FFD8D8D8"/>
      </patternFill>
    </fill>
    <fill>
      <patternFill patternType="solid">
        <fgColor theme="4" tint="-0.249977111117893"/>
        <bgColor rgb="FFA4C2F4"/>
      </patternFill>
    </fill>
    <fill>
      <patternFill patternType="solid">
        <fgColor theme="4" tint="-0.249977111117893"/>
        <bgColor indexed="64"/>
      </patternFill>
    </fill>
    <fill>
      <patternFill patternType="solid">
        <fgColor theme="4" tint="-0.249977111117893"/>
        <bgColor rgb="FFDCE6F1"/>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
      <patternFill patternType="solid">
        <fgColor theme="4"/>
        <bgColor rgb="FFD9E2F3"/>
      </patternFill>
    </fill>
    <fill>
      <patternFill patternType="solid">
        <fgColor theme="7" tint="0.79998168889431442"/>
        <bgColor rgb="FFD8D8D8"/>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39997558519241921"/>
        <bgColor indexed="64"/>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top/>
      <bottom style="thin">
        <color indexed="64"/>
      </bottom>
      <diagonal/>
    </border>
    <border>
      <left/>
      <right style="thin">
        <color auto="1"/>
      </right>
      <top style="thin">
        <color auto="1"/>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top/>
      <bottom/>
      <diagonal/>
    </border>
    <border>
      <left/>
      <right/>
      <top style="thin">
        <color indexed="64"/>
      </top>
      <bottom style="thin">
        <color indexed="64"/>
      </bottom>
      <diagonal/>
    </border>
    <border>
      <left/>
      <right style="thin">
        <color rgb="FF000000"/>
      </right>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indexed="64"/>
      </right>
      <top style="thin">
        <color auto="1"/>
      </top>
      <bottom/>
      <diagonal/>
    </border>
    <border>
      <left style="thin">
        <color rgb="FF000000"/>
      </left>
      <right/>
      <top style="thin">
        <color rgb="FF000000"/>
      </top>
      <bottom/>
      <diagonal/>
    </border>
    <border>
      <left/>
      <right/>
      <top style="thin">
        <color auto="1"/>
      </top>
      <bottom/>
      <diagonal/>
    </border>
    <border>
      <left style="thin">
        <color rgb="FF000000"/>
      </left>
      <right style="thin">
        <color indexed="64"/>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s>
  <cellStyleXfs count="9">
    <xf numFmtId="0" fontId="0" fillId="0" borderId="0"/>
    <xf numFmtId="9" fontId="9" fillId="0" borderId="0" applyFont="0" applyFill="0" applyBorder="0" applyAlignment="0" applyProtection="0"/>
    <xf numFmtId="0" fontId="5" fillId="0" borderId="8"/>
    <xf numFmtId="0" fontId="3" fillId="0" borderId="8"/>
    <xf numFmtId="164" fontId="3" fillId="0" borderId="8" applyFont="0" applyFill="0" applyBorder="0" applyAlignment="0" applyProtection="0"/>
    <xf numFmtId="0" fontId="5" fillId="0" borderId="8"/>
    <xf numFmtId="164" fontId="5" fillId="0" borderId="8" applyFont="0" applyFill="0" applyBorder="0" applyAlignment="0" applyProtection="0"/>
    <xf numFmtId="44" fontId="5" fillId="0" borderId="8" applyFont="0" applyFill="0" applyBorder="0" applyAlignment="0" applyProtection="0"/>
    <xf numFmtId="43" fontId="16" fillId="0" borderId="0" applyFont="0" applyFill="0" applyBorder="0" applyAlignment="0" applyProtection="0"/>
  </cellStyleXfs>
  <cellXfs count="567">
    <xf numFmtId="0" fontId="0" fillId="0" borderId="0" xfId="0"/>
    <xf numFmtId="0" fontId="4" fillId="0" borderId="0" xfId="0" applyFont="1"/>
    <xf numFmtId="0" fontId="5" fillId="0" borderId="0" xfId="0" applyFont="1"/>
    <xf numFmtId="0" fontId="6" fillId="3"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10" fontId="6" fillId="3" borderId="5" xfId="0" applyNumberFormat="1" applyFont="1" applyFill="1" applyBorder="1" applyAlignment="1">
      <alignment horizontal="center" vertical="center" wrapText="1"/>
    </xf>
    <xf numFmtId="0" fontId="6" fillId="3" borderId="5" xfId="0" applyFont="1" applyFill="1" applyBorder="1" applyAlignment="1">
      <alignment horizontal="left" vertical="center" wrapText="1"/>
    </xf>
    <xf numFmtId="10" fontId="5" fillId="0" borderId="0" xfId="0" applyNumberFormat="1" applyFont="1"/>
    <xf numFmtId="0" fontId="7" fillId="15" borderId="12" xfId="0" applyFont="1" applyFill="1" applyBorder="1" applyAlignment="1">
      <alignment horizontal="left" vertical="center"/>
    </xf>
    <xf numFmtId="0" fontId="4" fillId="0" borderId="0" xfId="0" applyFont="1" applyAlignment="1">
      <alignment horizontal="center"/>
    </xf>
    <xf numFmtId="0" fontId="4" fillId="0" borderId="0" xfId="0" applyFont="1" applyAlignment="1">
      <alignment horizontal="justify"/>
    </xf>
    <xf numFmtId="0" fontId="5" fillId="0" borderId="0" xfId="0" applyFont="1" applyAlignment="1">
      <alignment horizontal="center" vertical="center"/>
    </xf>
    <xf numFmtId="0" fontId="6" fillId="0" borderId="0" xfId="0" applyFont="1" applyAlignment="1">
      <alignment horizontal="center" vertical="center"/>
    </xf>
    <xf numFmtId="0" fontId="5" fillId="4" borderId="7" xfId="0" applyFont="1" applyFill="1" applyBorder="1"/>
    <xf numFmtId="3" fontId="6" fillId="10" borderId="12" xfId="0" applyNumberFormat="1" applyFont="1" applyFill="1" applyBorder="1" applyAlignment="1">
      <alignment horizontal="center" vertical="center"/>
    </xf>
    <xf numFmtId="10" fontId="6" fillId="10" borderId="12" xfId="0" applyNumberFormat="1" applyFont="1" applyFill="1" applyBorder="1" applyAlignment="1">
      <alignment horizontal="center" vertical="center"/>
    </xf>
    <xf numFmtId="10" fontId="6" fillId="9" borderId="12" xfId="0" applyNumberFormat="1" applyFont="1" applyFill="1" applyBorder="1" applyAlignment="1">
      <alignment horizontal="center" vertical="center"/>
    </xf>
    <xf numFmtId="3" fontId="6" fillId="11" borderId="12" xfId="0" applyNumberFormat="1" applyFont="1" applyFill="1" applyBorder="1" applyAlignment="1">
      <alignment horizontal="center" vertical="center"/>
    </xf>
    <xf numFmtId="3" fontId="6" fillId="11" borderId="12" xfId="0" applyNumberFormat="1" applyFont="1" applyFill="1" applyBorder="1" applyAlignment="1">
      <alignment horizontal="center" vertical="center" wrapText="1"/>
    </xf>
    <xf numFmtId="3" fontId="6" fillId="12" borderId="12" xfId="0" applyNumberFormat="1" applyFont="1" applyFill="1" applyBorder="1"/>
    <xf numFmtId="10" fontId="6" fillId="12" borderId="12" xfId="0" applyNumberFormat="1" applyFont="1" applyFill="1" applyBorder="1" applyAlignment="1">
      <alignment horizontal="center"/>
    </xf>
    <xf numFmtId="10" fontId="6" fillId="9" borderId="12" xfId="0" applyNumberFormat="1" applyFont="1" applyFill="1" applyBorder="1" applyAlignment="1">
      <alignment horizontal="center"/>
    </xf>
    <xf numFmtId="3" fontId="6" fillId="9" borderId="12" xfId="0" applyNumberFormat="1" applyFont="1" applyFill="1" applyBorder="1"/>
    <xf numFmtId="0" fontId="5" fillId="16" borderId="12" xfId="0" applyFont="1" applyFill="1" applyBorder="1" applyAlignment="1">
      <alignment horizontal="center"/>
    </xf>
    <xf numFmtId="3" fontId="5" fillId="16" borderId="12" xfId="0" applyNumberFormat="1" applyFont="1" applyFill="1" applyBorder="1"/>
    <xf numFmtId="0" fontId="5" fillId="16" borderId="0" xfId="0" applyFont="1" applyFill="1"/>
    <xf numFmtId="10" fontId="6" fillId="17" borderId="12" xfId="0" applyNumberFormat="1" applyFont="1" applyFill="1" applyBorder="1" applyAlignment="1">
      <alignment horizontal="center"/>
    </xf>
    <xf numFmtId="3" fontId="10" fillId="16" borderId="12" xfId="0" applyNumberFormat="1" applyFont="1" applyFill="1" applyBorder="1"/>
    <xf numFmtId="0" fontId="10" fillId="16" borderId="12" xfId="0" applyFont="1" applyFill="1" applyBorder="1" applyAlignment="1">
      <alignment horizontal="center"/>
    </xf>
    <xf numFmtId="10" fontId="10" fillId="16" borderId="12" xfId="0" applyNumberFormat="1" applyFont="1" applyFill="1" applyBorder="1" applyAlignment="1">
      <alignment horizontal="center"/>
    </xf>
    <xf numFmtId="0" fontId="10" fillId="16" borderId="0" xfId="0" applyFont="1" applyFill="1"/>
    <xf numFmtId="170" fontId="5" fillId="0" borderId="5" xfId="0" applyNumberFormat="1" applyFont="1" applyBorder="1"/>
    <xf numFmtId="170" fontId="5" fillId="0" borderId="5" xfId="0" applyNumberFormat="1" applyFont="1" applyBorder="1" applyAlignment="1">
      <alignment vertical="center"/>
    </xf>
    <xf numFmtId="0" fontId="6" fillId="0" borderId="13" xfId="0" applyFont="1" applyBorder="1" applyAlignment="1">
      <alignment horizontal="left" vertical="center"/>
    </xf>
    <xf numFmtId="170" fontId="7" fillId="15" borderId="18" xfId="0" applyNumberFormat="1" applyFont="1" applyFill="1" applyBorder="1" applyAlignment="1">
      <alignment vertical="center"/>
    </xf>
    <xf numFmtId="170" fontId="7" fillId="15" borderId="5" xfId="0" applyNumberFormat="1" applyFont="1" applyFill="1" applyBorder="1" applyAlignment="1">
      <alignment vertical="center"/>
    </xf>
    <xf numFmtId="170" fontId="5" fillId="0" borderId="1" xfId="0" applyNumberFormat="1" applyFont="1" applyBorder="1"/>
    <xf numFmtId="9" fontId="5" fillId="0" borderId="8" xfId="0" applyNumberFormat="1" applyFont="1" applyBorder="1"/>
    <xf numFmtId="0" fontId="13" fillId="16" borderId="5" xfId="0" applyFont="1" applyFill="1" applyBorder="1" applyAlignment="1">
      <alignment horizontal="left" vertical="center" wrapText="1"/>
    </xf>
    <xf numFmtId="0" fontId="6" fillId="0" borderId="18" xfId="0" applyFont="1" applyBorder="1" applyAlignment="1">
      <alignment horizontal="left" vertical="center"/>
    </xf>
    <xf numFmtId="0" fontId="6" fillId="5" borderId="1" xfId="0" applyFont="1" applyFill="1" applyBorder="1" applyAlignment="1">
      <alignment horizontal="center" vertical="center"/>
    </xf>
    <xf numFmtId="170" fontId="5" fillId="0" borderId="20" xfId="0" applyNumberFormat="1" applyFont="1" applyBorder="1"/>
    <xf numFmtId="9" fontId="5" fillId="16" borderId="12" xfId="0" applyNumberFormat="1" applyFont="1" applyFill="1" applyBorder="1" applyAlignment="1">
      <alignment horizontal="center"/>
    </xf>
    <xf numFmtId="9" fontId="10" fillId="16" borderId="12" xfId="0" applyNumberFormat="1" applyFont="1" applyFill="1" applyBorder="1" applyAlignment="1">
      <alignment horizontal="center"/>
    </xf>
    <xf numFmtId="0" fontId="6" fillId="21" borderId="12" xfId="0" applyFont="1" applyFill="1" applyBorder="1" applyAlignment="1">
      <alignment horizontal="center" vertical="center" wrapText="1"/>
    </xf>
    <xf numFmtId="0" fontId="5" fillId="16" borderId="0" xfId="8" applyNumberFormat="1" applyFont="1" applyFill="1"/>
    <xf numFmtId="0" fontId="0" fillId="0" borderId="0" xfId="0" applyAlignment="1">
      <alignment horizontal="center" vertical="center"/>
    </xf>
    <xf numFmtId="9" fontId="0" fillId="0" borderId="0" xfId="1" applyFont="1"/>
    <xf numFmtId="0" fontId="0" fillId="0" borderId="12" xfId="0" applyBorder="1" applyAlignment="1">
      <alignment horizontal="center" vertical="center"/>
    </xf>
    <xf numFmtId="0" fontId="2" fillId="0" borderId="12" xfId="0" applyFont="1" applyBorder="1" applyAlignment="1">
      <alignment horizontal="center"/>
    </xf>
    <xf numFmtId="9" fontId="0" fillId="0" borderId="12" xfId="1" applyFont="1" applyFill="1" applyBorder="1"/>
    <xf numFmtId="0" fontId="5" fillId="4" borderId="8" xfId="0" applyFont="1" applyFill="1" applyBorder="1"/>
    <xf numFmtId="3" fontId="6" fillId="12" borderId="16" xfId="0" applyNumberFormat="1" applyFont="1" applyFill="1" applyBorder="1"/>
    <xf numFmtId="3" fontId="11" fillId="12" borderId="12" xfId="0" applyNumberFormat="1" applyFont="1" applyFill="1" applyBorder="1"/>
    <xf numFmtId="0" fontId="5" fillId="16" borderId="0" xfId="8" applyNumberFormat="1" applyFont="1" applyFill="1" applyAlignment="1">
      <alignment horizontal="center" vertical="center"/>
    </xf>
    <xf numFmtId="0" fontId="8" fillId="0" borderId="0" xfId="0" applyFont="1" applyAlignment="1">
      <alignment horizontal="left" vertical="center"/>
    </xf>
    <xf numFmtId="0" fontId="19" fillId="8" borderId="5" xfId="0" applyFont="1" applyFill="1" applyBorder="1" applyAlignment="1">
      <alignment horizontal="center" vertical="center" wrapText="1"/>
    </xf>
    <xf numFmtId="0" fontId="8" fillId="0" borderId="0" xfId="0" applyFont="1" applyAlignment="1">
      <alignment horizontal="center"/>
    </xf>
    <xf numFmtId="0" fontId="20" fillId="16" borderId="5" xfId="0" applyFont="1" applyFill="1" applyBorder="1" applyAlignment="1">
      <alignment horizontal="left" vertical="center" wrapText="1"/>
    </xf>
    <xf numFmtId="3" fontId="15" fillId="12" borderId="12" xfId="0" applyNumberFormat="1" applyFont="1" applyFill="1" applyBorder="1" applyAlignment="1">
      <alignment horizontal="center" vertical="center"/>
    </xf>
    <xf numFmtId="10" fontId="15" fillId="9" borderId="12" xfId="0" applyNumberFormat="1" applyFont="1" applyFill="1" applyBorder="1" applyAlignment="1">
      <alignment horizontal="center" vertical="center"/>
    </xf>
    <xf numFmtId="3" fontId="14" fillId="0" borderId="12" xfId="0" applyNumberFormat="1" applyFont="1" applyBorder="1"/>
    <xf numFmtId="0" fontId="13" fillId="16" borderId="6" xfId="0" applyFont="1" applyFill="1" applyBorder="1" applyAlignment="1">
      <alignment horizontal="left" vertical="center" wrapText="1"/>
    </xf>
    <xf numFmtId="0" fontId="8" fillId="0" borderId="0" xfId="0" applyFont="1"/>
    <xf numFmtId="0" fontId="8" fillId="4" borderId="8" xfId="0" applyFont="1" applyFill="1" applyBorder="1" applyAlignment="1">
      <alignment horizontal="left"/>
    </xf>
    <xf numFmtId="0" fontId="8" fillId="4" borderId="8" xfId="0" applyFont="1" applyFill="1" applyBorder="1" applyAlignment="1">
      <alignment horizontal="justify"/>
    </xf>
    <xf numFmtId="0" fontId="8" fillId="4" borderId="8" xfId="0" applyFont="1" applyFill="1" applyBorder="1" applyAlignment="1">
      <alignment horizontal="center"/>
    </xf>
    <xf numFmtId="0" fontId="8" fillId="0" borderId="0" xfId="0" applyFont="1" applyAlignment="1">
      <alignment horizontal="justify"/>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justify" vertical="center"/>
    </xf>
    <xf numFmtId="0" fontId="13" fillId="16" borderId="6" xfId="0" applyFont="1" applyFill="1" applyBorder="1" applyAlignment="1">
      <alignment horizontal="justify" vertical="center" wrapText="1"/>
    </xf>
    <xf numFmtId="168" fontId="8" fillId="16" borderId="6" xfId="0" applyNumberFormat="1" applyFont="1" applyFill="1" applyBorder="1" applyAlignment="1">
      <alignment horizontal="left" vertical="center" wrapText="1"/>
    </xf>
    <xf numFmtId="10" fontId="8" fillId="16" borderId="6" xfId="0" applyNumberFormat="1" applyFont="1" applyFill="1" applyBorder="1" applyAlignment="1">
      <alignment horizontal="center" vertical="center" wrapText="1"/>
    </xf>
    <xf numFmtId="168" fontId="8" fillId="16" borderId="6" xfId="0" applyNumberFormat="1" applyFont="1" applyFill="1" applyBorder="1" applyAlignment="1">
      <alignment horizontal="center" vertical="center" wrapText="1"/>
    </xf>
    <xf numFmtId="0" fontId="20" fillId="16" borderId="5" xfId="0" applyFont="1" applyFill="1" applyBorder="1" applyAlignment="1">
      <alignment vertical="center" wrapText="1"/>
    </xf>
    <xf numFmtId="0" fontId="8" fillId="16" borderId="6" xfId="0" applyFont="1" applyFill="1" applyBorder="1" applyAlignment="1">
      <alignment horizontal="justify" vertical="center" wrapText="1"/>
    </xf>
    <xf numFmtId="166" fontId="8" fillId="16" borderId="5" xfId="0" applyNumberFormat="1" applyFont="1" applyFill="1" applyBorder="1" applyAlignment="1">
      <alignment horizontal="left" vertical="center"/>
    </xf>
    <xf numFmtId="10" fontId="8" fillId="16" borderId="5" xfId="0" applyNumberFormat="1" applyFont="1" applyFill="1" applyBorder="1" applyAlignment="1">
      <alignment horizontal="center" vertical="center"/>
    </xf>
    <xf numFmtId="166" fontId="8" fillId="16" borderId="5" xfId="0" applyNumberFormat="1" applyFont="1" applyFill="1" applyBorder="1" applyAlignment="1">
      <alignment horizontal="center" vertical="center"/>
    </xf>
    <xf numFmtId="0" fontId="20" fillId="16" borderId="6" xfId="0" applyFont="1" applyFill="1" applyBorder="1" applyAlignment="1">
      <alignment horizontal="left" vertical="center" wrapText="1"/>
    </xf>
    <xf numFmtId="0" fontId="19" fillId="8" borderId="6" xfId="0" applyFont="1" applyFill="1" applyBorder="1" applyAlignment="1">
      <alignment horizontal="center" vertical="center" wrapText="1"/>
    </xf>
    <xf numFmtId="3" fontId="13" fillId="16" borderId="5" xfId="0" applyNumberFormat="1" applyFont="1" applyFill="1" applyBorder="1" applyAlignment="1">
      <alignment horizontal="center" vertical="center" wrapText="1"/>
    </xf>
    <xf numFmtId="10" fontId="13" fillId="16" borderId="1" xfId="0" applyNumberFormat="1" applyFont="1" applyFill="1" applyBorder="1" applyAlignment="1">
      <alignment horizontal="center" vertical="center" wrapText="1"/>
    </xf>
    <xf numFmtId="171" fontId="13" fillId="16" borderId="3" xfId="0" applyNumberFormat="1" applyFont="1" applyFill="1" applyBorder="1" applyAlignment="1">
      <alignment horizontal="center" vertical="center" wrapText="1"/>
    </xf>
    <xf numFmtId="0" fontId="20" fillId="16" borderId="1" xfId="0" applyFont="1" applyFill="1" applyBorder="1" applyAlignment="1">
      <alignment vertical="center" wrapText="1"/>
    </xf>
    <xf numFmtId="0" fontId="20" fillId="0" borderId="0" xfId="0" applyFont="1"/>
    <xf numFmtId="0" fontId="22" fillId="8" borderId="5" xfId="0" applyFont="1" applyFill="1" applyBorder="1" applyAlignment="1">
      <alignment horizontal="center" vertical="center" wrapText="1"/>
    </xf>
    <xf numFmtId="0" fontId="20" fillId="0" borderId="0" xfId="0" applyFont="1" applyAlignment="1">
      <alignment horizontal="justify"/>
    </xf>
    <xf numFmtId="0" fontId="20" fillId="0" borderId="0" xfId="0" applyFont="1" applyAlignment="1">
      <alignment horizontal="center"/>
    </xf>
    <xf numFmtId="0" fontId="20" fillId="0" borderId="0" xfId="0" applyFont="1" applyAlignment="1">
      <alignment vertical="center"/>
    </xf>
    <xf numFmtId="0" fontId="20" fillId="0" borderId="0" xfId="0" applyFont="1" applyAlignment="1">
      <alignment horizontal="justify" vertical="center"/>
    </xf>
    <xf numFmtId="0" fontId="20" fillId="0" borderId="0" xfId="0" applyFont="1" applyAlignment="1">
      <alignment horizontal="center" vertical="center"/>
    </xf>
    <xf numFmtId="169" fontId="8" fillId="16" borderId="5" xfId="0" applyNumberFormat="1" applyFont="1" applyFill="1" applyBorder="1" applyAlignment="1">
      <alignment horizontal="left" vertical="center"/>
    </xf>
    <xf numFmtId="10" fontId="8" fillId="16" borderId="5" xfId="0" applyNumberFormat="1" applyFont="1" applyFill="1" applyBorder="1" applyAlignment="1">
      <alignment horizontal="left" vertical="center"/>
    </xf>
    <xf numFmtId="167" fontId="8" fillId="16" borderId="5" xfId="0" applyNumberFormat="1" applyFont="1" applyFill="1" applyBorder="1" applyAlignment="1">
      <alignment horizontal="left" vertical="center"/>
    </xf>
    <xf numFmtId="0" fontId="24" fillId="0" borderId="0" xfId="0" applyFont="1"/>
    <xf numFmtId="0" fontId="24" fillId="0" borderId="0" xfId="0" applyFont="1" applyAlignment="1">
      <alignment horizontal="justify"/>
    </xf>
    <xf numFmtId="0" fontId="24" fillId="0" borderId="0" xfId="0" applyFont="1" applyAlignment="1">
      <alignment horizontal="center"/>
    </xf>
    <xf numFmtId="166" fontId="20" fillId="16" borderId="11" xfId="0" applyNumberFormat="1" applyFont="1" applyFill="1" applyBorder="1" applyAlignment="1">
      <alignment vertical="center"/>
    </xf>
    <xf numFmtId="10" fontId="20" fillId="16" borderId="5" xfId="0" applyNumberFormat="1" applyFont="1" applyFill="1" applyBorder="1" applyAlignment="1">
      <alignment horizontal="right" vertical="center"/>
    </xf>
    <xf numFmtId="166" fontId="20" fillId="16" borderId="11" xfId="0" applyNumberFormat="1" applyFont="1" applyFill="1" applyBorder="1" applyAlignment="1">
      <alignment horizontal="center" vertical="center"/>
    </xf>
    <xf numFmtId="0" fontId="20" fillId="16" borderId="5" xfId="0" applyFont="1" applyFill="1" applyBorder="1" applyAlignment="1">
      <alignment horizontal="justify" vertical="center" wrapText="1"/>
    </xf>
    <xf numFmtId="3" fontId="20" fillId="16" borderId="11" xfId="0" applyNumberFormat="1" applyFont="1" applyFill="1" applyBorder="1" applyAlignment="1">
      <alignment vertical="center"/>
    </xf>
    <xf numFmtId="166" fontId="20" fillId="16" borderId="5" xfId="0" applyNumberFormat="1" applyFont="1" applyFill="1" applyBorder="1" applyAlignment="1">
      <alignment horizontal="center" vertical="center"/>
    </xf>
    <xf numFmtId="166" fontId="8" fillId="0" borderId="6" xfId="0" applyNumberFormat="1" applyFont="1" applyBorder="1" applyAlignment="1">
      <alignment horizontal="center" vertical="center" wrapText="1"/>
    </xf>
    <xf numFmtId="0" fontId="13" fillId="0" borderId="6" xfId="0" applyFont="1" applyBorder="1" applyAlignment="1">
      <alignment horizontal="left" vertical="center" wrapText="1"/>
    </xf>
    <xf numFmtId="10" fontId="8" fillId="0" borderId="5" xfId="0" applyNumberFormat="1" applyFont="1" applyBorder="1" applyAlignment="1">
      <alignment horizontal="center" vertical="center" wrapText="1"/>
    </xf>
    <xf numFmtId="166" fontId="8" fillId="0" borderId="5" xfId="0" applyNumberFormat="1" applyFont="1" applyBorder="1" applyAlignment="1">
      <alignment horizontal="left" vertical="center" wrapText="1"/>
    </xf>
    <xf numFmtId="0" fontId="13" fillId="0" borderId="5" xfId="0" applyFont="1" applyBorder="1" applyAlignment="1">
      <alignment horizontal="left" vertical="center" wrapText="1"/>
    </xf>
    <xf numFmtId="10" fontId="8" fillId="0" borderId="5" xfId="0" applyNumberFormat="1" applyFont="1" applyBorder="1" applyAlignment="1">
      <alignment horizontal="center" vertical="center"/>
    </xf>
    <xf numFmtId="166" fontId="8" fillId="0" borderId="5" xfId="0" applyNumberFormat="1" applyFont="1" applyBorder="1" applyAlignment="1">
      <alignment horizontal="center" vertical="center" wrapText="1"/>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166" fontId="8" fillId="0" borderId="5" xfId="0" applyNumberFormat="1" applyFont="1" applyBorder="1" applyAlignment="1">
      <alignment horizontal="left" vertical="center"/>
    </xf>
    <xf numFmtId="0" fontId="8" fillId="0" borderId="6" xfId="0" applyFont="1" applyBorder="1" applyAlignment="1">
      <alignment horizontal="justify" vertical="center" wrapText="1"/>
    </xf>
    <xf numFmtId="0" fontId="18" fillId="0" borderId="5" xfId="0" applyFont="1" applyBorder="1" applyAlignment="1">
      <alignment horizontal="left" vertical="center" wrapText="1"/>
    </xf>
    <xf numFmtId="0" fontId="8" fillId="0" borderId="5" xfId="0" applyFont="1" applyBorder="1" applyAlignment="1">
      <alignment horizontal="justify" vertical="center" wrapText="1"/>
    </xf>
    <xf numFmtId="0" fontId="20" fillId="0" borderId="5" xfId="0" applyFont="1" applyBorder="1" applyAlignment="1">
      <alignment horizontal="left" vertical="center" wrapText="1"/>
    </xf>
    <xf numFmtId="166" fontId="20" fillId="0" borderId="6" xfId="0" applyNumberFormat="1" applyFont="1" applyBorder="1" applyAlignment="1">
      <alignment horizontal="center" vertical="center" wrapText="1"/>
    </xf>
    <xf numFmtId="10" fontId="20" fillId="0" borderId="5" xfId="0" applyNumberFormat="1" applyFont="1" applyBorder="1" applyAlignment="1">
      <alignment horizontal="center" vertical="center"/>
    </xf>
    <xf numFmtId="166" fontId="20" fillId="0" borderId="5" xfId="0" applyNumberFormat="1" applyFont="1" applyBorder="1" applyAlignment="1">
      <alignment horizontal="center" vertical="center" wrapText="1"/>
    </xf>
    <xf numFmtId="0" fontId="20" fillId="0" borderId="6" xfId="0" applyFont="1" applyBorder="1" applyAlignment="1">
      <alignment horizontal="left" vertical="center" wrapText="1"/>
    </xf>
    <xf numFmtId="6" fontId="20" fillId="0" borderId="5" xfId="0" applyNumberFormat="1" applyFont="1" applyBorder="1" applyAlignment="1">
      <alignment horizontal="center" vertical="center" wrapText="1"/>
    </xf>
    <xf numFmtId="10" fontId="8" fillId="0" borderId="6" xfId="0" applyNumberFormat="1" applyFont="1" applyBorder="1" applyAlignment="1">
      <alignment horizontal="center" vertical="center"/>
    </xf>
    <xf numFmtId="0" fontId="10" fillId="0" borderId="5" xfId="0" applyFont="1" applyBorder="1" applyAlignment="1">
      <alignment horizontal="center" vertical="center" wrapText="1"/>
    </xf>
    <xf numFmtId="9" fontId="10" fillId="0" borderId="5" xfId="0" applyNumberFormat="1" applyFont="1" applyBorder="1" applyAlignment="1">
      <alignment horizontal="center" vertical="center" wrapText="1"/>
    </xf>
    <xf numFmtId="10" fontId="5" fillId="0" borderId="5" xfId="0" applyNumberFormat="1" applyFont="1" applyBorder="1" applyAlignment="1">
      <alignment horizontal="center" vertical="center" wrapText="1"/>
    </xf>
    <xf numFmtId="0" fontId="5" fillId="0" borderId="5" xfId="0" applyFont="1" applyBorder="1" applyAlignment="1">
      <alignment horizontal="justify" vertical="center" wrapText="1"/>
    </xf>
    <xf numFmtId="0" fontId="5"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10" fillId="0" borderId="6" xfId="0" applyFont="1" applyBorder="1" applyAlignment="1">
      <alignment horizontal="justify" vertical="center" wrapText="1"/>
    </xf>
    <xf numFmtId="0" fontId="14" fillId="0" borderId="17" xfId="0" applyFont="1" applyBorder="1" applyAlignment="1">
      <alignment vertical="center" wrapText="1"/>
    </xf>
    <xf numFmtId="0" fontId="14" fillId="0" borderId="12" xfId="0" applyFont="1" applyBorder="1" applyAlignment="1">
      <alignment horizontal="center"/>
    </xf>
    <xf numFmtId="9" fontId="14" fillId="0" borderId="12" xfId="0" applyNumberFormat="1" applyFont="1" applyBorder="1" applyAlignment="1">
      <alignment horizontal="center"/>
    </xf>
    <xf numFmtId="0" fontId="5" fillId="0" borderId="12" xfId="0" applyFont="1" applyBorder="1" applyAlignment="1">
      <alignment horizontal="center"/>
    </xf>
    <xf numFmtId="3" fontId="10" fillId="0" borderId="12" xfId="0" applyNumberFormat="1" applyFont="1" applyBorder="1"/>
    <xf numFmtId="10" fontId="5" fillId="0" borderId="12" xfId="0" applyNumberFormat="1" applyFont="1" applyBorder="1" applyAlignment="1">
      <alignment horizontal="center"/>
    </xf>
    <xf numFmtId="3" fontId="10" fillId="0" borderId="5" xfId="0" applyNumberFormat="1" applyFont="1" applyBorder="1"/>
    <xf numFmtId="3" fontId="5" fillId="0" borderId="21" xfId="0" applyNumberFormat="1" applyFont="1" applyBorder="1"/>
    <xf numFmtId="3" fontId="5" fillId="0" borderId="12" xfId="0" applyNumberFormat="1" applyFont="1" applyBorder="1"/>
    <xf numFmtId="9" fontId="5" fillId="0" borderId="12" xfId="0" applyNumberFormat="1" applyFont="1" applyBorder="1" applyAlignment="1">
      <alignment horizontal="center"/>
    </xf>
    <xf numFmtId="0" fontId="10" fillId="0" borderId="12" xfId="0" applyFont="1" applyBorder="1" applyAlignment="1">
      <alignment horizontal="center"/>
    </xf>
    <xf numFmtId="3" fontId="10" fillId="0" borderId="21" xfId="0" applyNumberFormat="1" applyFont="1" applyBorder="1"/>
    <xf numFmtId="0" fontId="5" fillId="0" borderId="0" xfId="8" applyNumberFormat="1" applyFont="1" applyFill="1"/>
    <xf numFmtId="0" fontId="5" fillId="0" borderId="13" xfId="0" applyFont="1" applyBorder="1" applyAlignment="1">
      <alignment horizontal="center"/>
    </xf>
    <xf numFmtId="3" fontId="10" fillId="0" borderId="14" xfId="0" applyNumberFormat="1" applyFont="1" applyBorder="1"/>
    <xf numFmtId="3" fontId="6" fillId="9" borderId="5" xfId="0" applyNumberFormat="1" applyFont="1" applyFill="1" applyBorder="1"/>
    <xf numFmtId="10" fontId="12" fillId="0" borderId="13" xfId="0" applyNumberFormat="1" applyFont="1" applyBorder="1" applyAlignment="1">
      <alignment horizontal="center"/>
    </xf>
    <xf numFmtId="10" fontId="6" fillId="9" borderId="13" xfId="0" applyNumberFormat="1" applyFont="1" applyFill="1" applyBorder="1" applyAlignment="1">
      <alignment horizontal="center"/>
    </xf>
    <xf numFmtId="10" fontId="6" fillId="9" borderId="21" xfId="0" applyNumberFormat="1" applyFont="1" applyFill="1" applyBorder="1" applyAlignment="1">
      <alignment horizontal="center" vertical="center"/>
    </xf>
    <xf numFmtId="10" fontId="5" fillId="0" borderId="19" xfId="0" applyNumberFormat="1" applyFont="1" applyBorder="1" applyAlignment="1">
      <alignment horizontal="center" vertical="center"/>
    </xf>
    <xf numFmtId="0" fontId="10" fillId="0" borderId="0" xfId="0" applyFont="1" applyAlignment="1">
      <alignment horizontal="center" vertical="center"/>
    </xf>
    <xf numFmtId="0" fontId="18" fillId="8" borderId="5" xfId="0" applyFont="1" applyFill="1" applyBorder="1" applyAlignment="1">
      <alignment horizontal="center" vertical="center" wrapText="1"/>
    </xf>
    <xf numFmtId="0" fontId="20" fillId="16" borderId="6" xfId="0" applyFont="1" applyFill="1" applyBorder="1" applyAlignment="1">
      <alignment horizontal="justify" vertical="center" wrapText="1"/>
    </xf>
    <xf numFmtId="3" fontId="5" fillId="0" borderId="5" xfId="0" applyNumberFormat="1" applyFont="1" applyBorder="1" applyAlignment="1">
      <alignment horizontal="right" vertical="center"/>
    </xf>
    <xf numFmtId="3" fontId="5" fillId="0" borderId="5" xfId="0" applyNumberFormat="1" applyFont="1" applyBorder="1" applyAlignment="1">
      <alignment vertical="center"/>
    </xf>
    <xf numFmtId="3" fontId="10" fillId="16" borderId="5" xfId="0" applyNumberFormat="1" applyFont="1" applyFill="1" applyBorder="1"/>
    <xf numFmtId="3" fontId="10" fillId="16" borderId="5" xfId="0" applyNumberFormat="1" applyFont="1" applyFill="1" applyBorder="1" applyAlignment="1">
      <alignment vertical="center"/>
    </xf>
    <xf numFmtId="10" fontId="12" fillId="16" borderId="13" xfId="0" applyNumberFormat="1" applyFont="1" applyFill="1" applyBorder="1" applyAlignment="1">
      <alignment horizontal="center"/>
    </xf>
    <xf numFmtId="10" fontId="10" fillId="16" borderId="13" xfId="0" applyNumberFormat="1" applyFont="1" applyFill="1" applyBorder="1" applyAlignment="1">
      <alignment horizontal="center"/>
    </xf>
    <xf numFmtId="3" fontId="6" fillId="9" borderId="21" xfId="0" applyNumberFormat="1" applyFont="1" applyFill="1" applyBorder="1"/>
    <xf numFmtId="3" fontId="10" fillId="16" borderId="16" xfId="0" applyNumberFormat="1" applyFont="1" applyFill="1" applyBorder="1"/>
    <xf numFmtId="3" fontId="10" fillId="0" borderId="12" xfId="0" applyNumberFormat="1" applyFont="1" applyBorder="1" applyAlignment="1">
      <alignment wrapText="1"/>
    </xf>
    <xf numFmtId="3" fontId="5" fillId="0" borderId="12" xfId="0" applyNumberFormat="1" applyFont="1" applyBorder="1" applyAlignment="1">
      <alignment wrapText="1"/>
    </xf>
    <xf numFmtId="3" fontId="10" fillId="0" borderId="12" xfId="0" applyNumberFormat="1" applyFont="1" applyBorder="1" applyAlignment="1">
      <alignment horizontal="right" vertical="center" wrapText="1"/>
    </xf>
    <xf numFmtId="4" fontId="10" fillId="0" borderId="5" xfId="0" applyNumberFormat="1" applyFont="1" applyBorder="1"/>
    <xf numFmtId="10" fontId="14" fillId="0" borderId="13" xfId="0" applyNumberFormat="1" applyFont="1" applyBorder="1" applyAlignment="1">
      <alignment horizontal="center"/>
    </xf>
    <xf numFmtId="3" fontId="6" fillId="10" borderId="14" xfId="0" applyNumberFormat="1" applyFont="1" applyFill="1" applyBorder="1" applyAlignment="1">
      <alignment horizontal="center" vertical="center"/>
    </xf>
    <xf numFmtId="3" fontId="10" fillId="0" borderId="4" xfId="0" applyNumberFormat="1" applyFont="1" applyBorder="1"/>
    <xf numFmtId="3" fontId="14" fillId="0" borderId="5" xfId="0" applyNumberFormat="1" applyFont="1" applyBorder="1" applyAlignment="1">
      <alignment vertical="center"/>
    </xf>
    <xf numFmtId="10" fontId="14" fillId="0" borderId="24" xfId="0" applyNumberFormat="1" applyFont="1" applyBorder="1" applyAlignment="1">
      <alignment horizontal="center"/>
    </xf>
    <xf numFmtId="3" fontId="6" fillId="9" borderId="14" xfId="0" applyNumberFormat="1" applyFont="1" applyFill="1" applyBorder="1" applyAlignment="1">
      <alignment horizontal="center" vertical="center"/>
    </xf>
    <xf numFmtId="0" fontId="21" fillId="0" borderId="6" xfId="0" applyFont="1" applyBorder="1" applyAlignment="1">
      <alignment horizontal="left" vertical="center" wrapText="1"/>
    </xf>
    <xf numFmtId="0" fontId="27" fillId="0" borderId="6" xfId="0" applyFont="1" applyBorder="1" applyAlignment="1">
      <alignment horizontal="left" vertical="center" wrapText="1"/>
    </xf>
    <xf numFmtId="165" fontId="20" fillId="0" borderId="6" xfId="0" applyNumberFormat="1" applyFont="1" applyBorder="1" applyAlignment="1">
      <alignment horizontal="center" vertical="center"/>
    </xf>
    <xf numFmtId="10" fontId="20" fillId="0" borderId="6" xfId="0" applyNumberFormat="1" applyFont="1" applyBorder="1" applyAlignment="1">
      <alignment horizontal="center" vertical="center"/>
    </xf>
    <xf numFmtId="165" fontId="20" fillId="0" borderId="6" xfId="0" applyNumberFormat="1" applyFont="1" applyBorder="1" applyAlignment="1">
      <alignment horizontal="center" vertical="center" wrapText="1"/>
    </xf>
    <xf numFmtId="3" fontId="6" fillId="12" borderId="15" xfId="0" applyNumberFormat="1" applyFont="1" applyFill="1" applyBorder="1"/>
    <xf numFmtId="3" fontId="10" fillId="0" borderId="5" xfId="0" applyNumberFormat="1" applyFont="1" applyBorder="1" applyAlignment="1">
      <alignment vertical="center"/>
    </xf>
    <xf numFmtId="3" fontId="15" fillId="12" borderId="15" xfId="0" applyNumberFormat="1" applyFont="1" applyFill="1" applyBorder="1" applyAlignment="1">
      <alignment horizontal="center" vertical="center"/>
    </xf>
    <xf numFmtId="10" fontId="15" fillId="9" borderId="14" xfId="0" applyNumberFormat="1" applyFont="1" applyFill="1" applyBorder="1" applyAlignment="1">
      <alignment horizontal="center" vertical="center"/>
    </xf>
    <xf numFmtId="10" fontId="6" fillId="9" borderId="16" xfId="0" applyNumberFormat="1" applyFont="1" applyFill="1" applyBorder="1" applyAlignment="1">
      <alignment horizontal="center"/>
    </xf>
    <xf numFmtId="3" fontId="5" fillId="16" borderId="6" xfId="0" applyNumberFormat="1" applyFont="1" applyFill="1" applyBorder="1" applyAlignment="1">
      <alignment vertical="center"/>
    </xf>
    <xf numFmtId="0" fontId="5" fillId="16" borderId="8" xfId="8" applyNumberFormat="1" applyFont="1" applyFill="1" applyBorder="1"/>
    <xf numFmtId="3" fontId="5" fillId="0" borderId="14" xfId="0" applyNumberFormat="1" applyFont="1" applyBorder="1"/>
    <xf numFmtId="10" fontId="10" fillId="16" borderId="14" xfId="0" applyNumberFormat="1" applyFont="1" applyFill="1" applyBorder="1" applyAlignment="1">
      <alignment horizontal="center"/>
    </xf>
    <xf numFmtId="3" fontId="10" fillId="16" borderId="14" xfId="0" applyNumberFormat="1" applyFont="1" applyFill="1" applyBorder="1"/>
    <xf numFmtId="10" fontId="12" fillId="16" borderId="22" xfId="0" applyNumberFormat="1" applyFont="1" applyFill="1" applyBorder="1" applyAlignment="1">
      <alignment horizontal="center"/>
    </xf>
    <xf numFmtId="3" fontId="11" fillId="18" borderId="16" xfId="0" applyNumberFormat="1" applyFont="1" applyFill="1" applyBorder="1"/>
    <xf numFmtId="10" fontId="11" fillId="18" borderId="16" xfId="0" applyNumberFormat="1" applyFont="1" applyFill="1" applyBorder="1" applyAlignment="1">
      <alignment horizontal="center"/>
    </xf>
    <xf numFmtId="0" fontId="11" fillId="16" borderId="23" xfId="0" applyFont="1" applyFill="1" applyBorder="1" applyAlignment="1">
      <alignment horizontal="center" vertical="center"/>
    </xf>
    <xf numFmtId="0" fontId="10" fillId="16" borderId="22" xfId="0" applyFont="1" applyFill="1" applyBorder="1" applyAlignment="1">
      <alignment horizontal="center"/>
    </xf>
    <xf numFmtId="3" fontId="10" fillId="16" borderId="6" xfId="0" applyNumberFormat="1" applyFont="1" applyFill="1" applyBorder="1" applyAlignment="1">
      <alignment vertical="center"/>
    </xf>
    <xf numFmtId="10" fontId="14" fillId="0" borderId="5" xfId="0" applyNumberFormat="1" applyFont="1" applyBorder="1" applyAlignment="1">
      <alignment horizontal="center"/>
    </xf>
    <xf numFmtId="3" fontId="10" fillId="0" borderId="13" xfId="0" applyNumberFormat="1" applyFont="1" applyBorder="1" applyAlignment="1">
      <alignment horizontal="right" vertical="center" wrapText="1"/>
    </xf>
    <xf numFmtId="10" fontId="14" fillId="0" borderId="22" xfId="0" applyNumberFormat="1" applyFont="1" applyBorder="1" applyAlignment="1">
      <alignment horizontal="center"/>
    </xf>
    <xf numFmtId="3" fontId="10" fillId="0" borderId="6" xfId="0" applyNumberFormat="1" applyFont="1" applyBorder="1"/>
    <xf numFmtId="10" fontId="14" fillId="0" borderId="18" xfId="0" applyNumberFormat="1" applyFont="1" applyBorder="1" applyAlignment="1">
      <alignment horizontal="center"/>
    </xf>
    <xf numFmtId="3" fontId="5" fillId="0" borderId="12" xfId="0" applyNumberFormat="1" applyFont="1" applyBorder="1" applyAlignment="1">
      <alignment horizontal="right"/>
    </xf>
    <xf numFmtId="3" fontId="5" fillId="0" borderId="12" xfId="0" applyNumberFormat="1" applyFont="1" applyBorder="1" applyAlignment="1">
      <alignment horizontal="right" wrapText="1"/>
    </xf>
    <xf numFmtId="10" fontId="5" fillId="16" borderId="19" xfId="0" applyNumberFormat="1" applyFont="1" applyFill="1" applyBorder="1" applyAlignment="1">
      <alignment horizontal="center" vertical="center"/>
    </xf>
    <xf numFmtId="3" fontId="15" fillId="12" borderId="16" xfId="0" applyNumberFormat="1" applyFont="1" applyFill="1" applyBorder="1" applyAlignment="1">
      <alignment horizontal="center" vertical="center"/>
    </xf>
    <xf numFmtId="10" fontId="15" fillId="12" borderId="16" xfId="0" applyNumberFormat="1" applyFont="1" applyFill="1" applyBorder="1" applyAlignment="1">
      <alignment horizontal="center" vertical="center"/>
    </xf>
    <xf numFmtId="0" fontId="14" fillId="0" borderId="14" xfId="0" applyFont="1" applyBorder="1" applyAlignment="1">
      <alignment horizontal="center"/>
    </xf>
    <xf numFmtId="3" fontId="5" fillId="16" borderId="8" xfId="0" applyNumberFormat="1" applyFont="1" applyFill="1" applyBorder="1"/>
    <xf numFmtId="3" fontId="14" fillId="0" borderId="14" xfId="0" applyNumberFormat="1" applyFont="1" applyBorder="1"/>
    <xf numFmtId="3" fontId="14" fillId="0" borderId="6" xfId="0" applyNumberFormat="1" applyFont="1" applyBorder="1" applyAlignment="1">
      <alignment vertical="center"/>
    </xf>
    <xf numFmtId="10" fontId="14" fillId="0" borderId="19" xfId="0" applyNumberFormat="1" applyFont="1" applyBorder="1" applyAlignment="1">
      <alignment horizontal="center" vertical="center"/>
    </xf>
    <xf numFmtId="10" fontId="10" fillId="16" borderId="19" xfId="0" applyNumberFormat="1" applyFont="1" applyFill="1" applyBorder="1" applyAlignment="1">
      <alignment horizontal="center" vertical="center"/>
    </xf>
    <xf numFmtId="3" fontId="6" fillId="9" borderId="6" xfId="0" applyNumberFormat="1" applyFont="1" applyFill="1" applyBorder="1"/>
    <xf numFmtId="0" fontId="4" fillId="0" borderId="8" xfId="0" applyFont="1" applyBorder="1" applyAlignment="1">
      <alignment horizontal="justify"/>
    </xf>
    <xf numFmtId="0" fontId="26" fillId="0" borderId="6" xfId="0" applyFont="1" applyBorder="1" applyAlignment="1">
      <alignment vertical="center" wrapText="1"/>
    </xf>
    <xf numFmtId="0" fontId="26" fillId="0" borderId="10" xfId="0" applyFont="1" applyBorder="1" applyAlignment="1">
      <alignment vertical="center" wrapText="1"/>
    </xf>
    <xf numFmtId="0" fontId="13" fillId="0" borderId="10" xfId="0" applyFont="1" applyBorder="1" applyAlignment="1">
      <alignment vertical="center" wrapText="1"/>
    </xf>
    <xf numFmtId="0" fontId="8" fillId="0" borderId="10" xfId="0" applyFont="1" applyBorder="1" applyAlignment="1">
      <alignment vertical="center" wrapText="1"/>
    </xf>
    <xf numFmtId="10" fontId="8" fillId="0" borderId="10" xfId="0" applyNumberFormat="1" applyFont="1" applyBorder="1" applyAlignment="1">
      <alignment vertical="center" wrapText="1"/>
    </xf>
    <xf numFmtId="0" fontId="4" fillId="0" borderId="0" xfId="0" applyFont="1" applyAlignment="1">
      <alignment vertical="center"/>
    </xf>
    <xf numFmtId="0" fontId="18" fillId="0" borderId="6" xfId="0" applyFont="1" applyBorder="1" applyAlignment="1">
      <alignment vertical="center" wrapText="1"/>
    </xf>
    <xf numFmtId="0" fontId="18" fillId="0" borderId="10" xfId="0" applyFont="1" applyBorder="1" applyAlignment="1">
      <alignment vertical="center" wrapText="1"/>
    </xf>
    <xf numFmtId="0" fontId="8" fillId="0" borderId="3" xfId="0" applyFont="1" applyBorder="1" applyAlignment="1">
      <alignment vertical="center" wrapText="1"/>
    </xf>
    <xf numFmtId="0" fontId="18" fillId="0" borderId="5" xfId="0" applyFont="1" applyBorder="1" applyAlignment="1">
      <alignment vertical="center" wrapText="1"/>
    </xf>
    <xf numFmtId="0" fontId="18" fillId="0" borderId="3" xfId="0" applyFont="1" applyBorder="1" applyAlignment="1">
      <alignment vertical="center" wrapText="1"/>
    </xf>
    <xf numFmtId="0" fontId="13" fillId="0" borderId="3" xfId="0" applyFont="1" applyBorder="1" applyAlignment="1">
      <alignment vertical="center" wrapText="1"/>
    </xf>
    <xf numFmtId="0" fontId="5" fillId="0" borderId="14" xfId="0" applyFont="1" applyBorder="1" applyAlignment="1">
      <alignment horizontal="center"/>
    </xf>
    <xf numFmtId="3" fontId="5" fillId="0" borderId="14" xfId="0" applyNumberFormat="1" applyFont="1" applyBorder="1" applyAlignment="1">
      <alignment horizontal="right"/>
    </xf>
    <xf numFmtId="10" fontId="5" fillId="0" borderId="14" xfId="0" applyNumberFormat="1" applyFont="1" applyBorder="1" applyAlignment="1">
      <alignment horizontal="center"/>
    </xf>
    <xf numFmtId="3" fontId="10" fillId="0" borderId="29" xfId="0" applyNumberFormat="1" applyFont="1" applyBorder="1" applyAlignment="1">
      <alignment vertical="center"/>
    </xf>
    <xf numFmtId="10" fontId="6" fillId="12" borderId="16" xfId="0" applyNumberFormat="1" applyFont="1" applyFill="1" applyBorder="1" applyAlignment="1">
      <alignment horizontal="center"/>
    </xf>
    <xf numFmtId="0" fontId="5" fillId="0" borderId="8" xfId="0" applyFont="1" applyBorder="1"/>
    <xf numFmtId="3" fontId="6" fillId="9" borderId="16" xfId="0" applyNumberFormat="1" applyFont="1" applyFill="1" applyBorder="1"/>
    <xf numFmtId="3" fontId="11" fillId="12" borderId="15" xfId="0" applyNumberFormat="1" applyFont="1" applyFill="1" applyBorder="1"/>
    <xf numFmtId="10" fontId="10" fillId="16" borderId="1" xfId="0" applyNumberFormat="1" applyFont="1" applyFill="1" applyBorder="1" applyAlignment="1">
      <alignment horizontal="center" vertical="center"/>
    </xf>
    <xf numFmtId="10" fontId="10" fillId="16" borderId="29" xfId="0" applyNumberFormat="1" applyFont="1" applyFill="1" applyBorder="1" applyAlignment="1">
      <alignment horizontal="center" vertical="center"/>
    </xf>
    <xf numFmtId="3" fontId="10" fillId="16" borderId="21" xfId="0" applyNumberFormat="1" applyFont="1" applyFill="1" applyBorder="1"/>
    <xf numFmtId="3" fontId="6" fillId="12" borderId="14" xfId="0" applyNumberFormat="1" applyFont="1" applyFill="1" applyBorder="1"/>
    <xf numFmtId="10" fontId="6" fillId="9" borderId="14" xfId="0" applyNumberFormat="1" applyFont="1" applyFill="1" applyBorder="1" applyAlignment="1">
      <alignment horizontal="center"/>
    </xf>
    <xf numFmtId="3" fontId="10" fillId="0" borderId="6" xfId="0" applyNumberFormat="1" applyFont="1" applyBorder="1" applyAlignment="1">
      <alignment vertical="center"/>
    </xf>
    <xf numFmtId="10" fontId="5" fillId="0" borderId="30" xfId="0" applyNumberFormat="1" applyFont="1" applyBorder="1" applyAlignment="1">
      <alignment horizontal="center" vertical="center"/>
    </xf>
    <xf numFmtId="3" fontId="6" fillId="9" borderId="16" xfId="0" applyNumberFormat="1" applyFont="1" applyFill="1" applyBorder="1" applyAlignment="1">
      <alignment horizontal="right"/>
    </xf>
    <xf numFmtId="10" fontId="14" fillId="0" borderId="12" xfId="0" applyNumberFormat="1" applyFont="1" applyBorder="1" applyAlignment="1">
      <alignment horizontal="center"/>
    </xf>
    <xf numFmtId="3" fontId="6" fillId="17" borderId="16" xfId="0" applyNumberFormat="1" applyFont="1" applyFill="1" applyBorder="1"/>
    <xf numFmtId="10" fontId="6" fillId="17" borderId="16" xfId="0" applyNumberFormat="1" applyFont="1" applyFill="1" applyBorder="1" applyAlignment="1">
      <alignment horizontal="center"/>
    </xf>
    <xf numFmtId="3" fontId="11" fillId="17" borderId="15" xfId="0" applyNumberFormat="1" applyFont="1" applyFill="1" applyBorder="1"/>
    <xf numFmtId="10" fontId="5" fillId="16" borderId="5" xfId="0" applyNumberFormat="1" applyFont="1" applyFill="1" applyBorder="1" applyAlignment="1">
      <alignment horizontal="center" vertical="center"/>
    </xf>
    <xf numFmtId="10" fontId="5" fillId="0" borderId="5" xfId="0" applyNumberFormat="1" applyFont="1" applyBorder="1" applyAlignment="1">
      <alignment horizontal="center" vertical="center"/>
    </xf>
    <xf numFmtId="3" fontId="6" fillId="9" borderId="15" xfId="0" applyNumberFormat="1" applyFont="1" applyFill="1" applyBorder="1"/>
    <xf numFmtId="10" fontId="6" fillId="9" borderId="15" xfId="0" applyNumberFormat="1" applyFont="1" applyFill="1" applyBorder="1" applyAlignment="1">
      <alignment horizontal="center"/>
    </xf>
    <xf numFmtId="0" fontId="8" fillId="0" borderId="8" xfId="0" applyFont="1" applyBorder="1" applyAlignment="1">
      <alignment vertical="center"/>
    </xf>
    <xf numFmtId="0" fontId="27" fillId="16" borderId="6" xfId="0" applyFont="1" applyFill="1" applyBorder="1" applyAlignment="1">
      <alignment horizontal="left" vertical="center" wrapText="1"/>
    </xf>
    <xf numFmtId="10" fontId="14" fillId="0" borderId="30" xfId="0" applyNumberFormat="1" applyFont="1" applyBorder="1" applyAlignment="1">
      <alignment horizontal="center" vertical="center"/>
    </xf>
    <xf numFmtId="3" fontId="14" fillId="0" borderId="21" xfId="0" applyNumberFormat="1" applyFont="1" applyBorder="1"/>
    <xf numFmtId="10" fontId="15" fillId="9" borderId="16" xfId="0" applyNumberFormat="1" applyFont="1" applyFill="1" applyBorder="1" applyAlignment="1">
      <alignment horizontal="center" vertical="center"/>
    </xf>
    <xf numFmtId="0" fontId="27" fillId="16" borderId="5" xfId="0" applyFont="1" applyFill="1" applyBorder="1" applyAlignment="1">
      <alignment horizontal="left" vertical="center" wrapText="1"/>
    </xf>
    <xf numFmtId="0" fontId="27" fillId="16" borderId="6" xfId="0" applyFont="1" applyFill="1" applyBorder="1" applyAlignment="1">
      <alignment horizontal="justify" vertical="center" wrapText="1"/>
    </xf>
    <xf numFmtId="0" fontId="27" fillId="16" borderId="3" xfId="0" applyFont="1" applyFill="1" applyBorder="1" applyAlignment="1">
      <alignment horizontal="left" vertical="center" wrapText="1"/>
    </xf>
    <xf numFmtId="0" fontId="8" fillId="0" borderId="8" xfId="0" applyFont="1" applyBorder="1" applyAlignment="1">
      <alignment horizontal="justify" vertical="center"/>
    </xf>
    <xf numFmtId="0" fontId="8" fillId="16" borderId="5" xfId="0" applyFont="1" applyFill="1" applyBorder="1" applyAlignment="1">
      <alignment horizontal="justify" vertical="center" wrapText="1"/>
    </xf>
    <xf numFmtId="0" fontId="13" fillId="16" borderId="1" xfId="0" applyFont="1" applyFill="1" applyBorder="1" applyAlignment="1">
      <alignment horizontal="justify" vertical="center" wrapText="1"/>
    </xf>
    <xf numFmtId="3" fontId="10" fillId="0" borderId="5" xfId="0" applyNumberFormat="1" applyFont="1" applyBorder="1" applyAlignment="1">
      <alignment wrapText="1"/>
    </xf>
    <xf numFmtId="10" fontId="10" fillId="0" borderId="12" xfId="0" applyNumberFormat="1" applyFont="1" applyBorder="1" applyAlignment="1">
      <alignment horizontal="center"/>
    </xf>
    <xf numFmtId="166" fontId="8" fillId="0" borderId="6" xfId="0" applyNumberFormat="1" applyFont="1" applyBorder="1" applyAlignment="1">
      <alignment horizontal="left" vertical="center" wrapText="1"/>
    </xf>
    <xf numFmtId="10" fontId="8" fillId="0" borderId="6" xfId="0" applyNumberFormat="1" applyFont="1" applyBorder="1" applyAlignment="1">
      <alignment horizontal="center" vertical="center" wrapText="1"/>
    </xf>
    <xf numFmtId="10" fontId="30" fillId="0" borderId="6" xfId="0" applyNumberFormat="1" applyFont="1" applyBorder="1" applyAlignment="1">
      <alignment horizontal="left" vertical="center" wrapText="1"/>
    </xf>
    <xf numFmtId="0" fontId="27" fillId="0" borderId="5" xfId="0" applyFont="1" applyBorder="1" applyAlignment="1">
      <alignment horizontal="left" vertical="center" wrapText="1"/>
    </xf>
    <xf numFmtId="9" fontId="8" fillId="0" borderId="5" xfId="0" applyNumberFormat="1" applyFont="1" applyBorder="1" applyAlignment="1">
      <alignment horizontal="center" vertical="center" wrapText="1"/>
    </xf>
    <xf numFmtId="10" fontId="30" fillId="0" borderId="5" xfId="0" applyNumberFormat="1" applyFont="1" applyBorder="1" applyAlignment="1">
      <alignment horizontal="left" vertical="center" wrapText="1"/>
    </xf>
    <xf numFmtId="0" fontId="8" fillId="0" borderId="0" xfId="0" applyFont="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32" fillId="0" borderId="5" xfId="0" applyFont="1" applyBorder="1" applyAlignment="1">
      <alignment horizontal="justify" vertical="center" wrapText="1"/>
    </xf>
    <xf numFmtId="0" fontId="27" fillId="0" borderId="5" xfId="0" applyFont="1" applyBorder="1" applyAlignment="1">
      <alignment horizontal="justify" vertical="center" wrapText="1"/>
    </xf>
    <xf numFmtId="0" fontId="18" fillId="0" borderId="6" xfId="0" applyFont="1" applyBorder="1" applyAlignment="1">
      <alignment horizontal="left" vertical="center" wrapText="1"/>
    </xf>
    <xf numFmtId="165" fontId="13" fillId="0" borderId="6" xfId="0" applyNumberFormat="1" applyFont="1" applyBorder="1" applyAlignment="1">
      <alignment horizontal="center" vertical="center" wrapText="1"/>
    </xf>
    <xf numFmtId="166" fontId="13" fillId="0" borderId="5" xfId="0" applyNumberFormat="1" applyFont="1" applyBorder="1" applyAlignment="1">
      <alignment horizontal="center" vertical="center" wrapText="1"/>
    </xf>
    <xf numFmtId="10" fontId="13" fillId="0" borderId="5" xfId="0" applyNumberFormat="1" applyFont="1" applyBorder="1" applyAlignment="1">
      <alignment horizontal="center" vertical="center"/>
    </xf>
    <xf numFmtId="165" fontId="13" fillId="0" borderId="5" xfId="0" applyNumberFormat="1" applyFont="1" applyBorder="1" applyAlignment="1">
      <alignment horizontal="center" vertical="center" wrapText="1"/>
    </xf>
    <xf numFmtId="0" fontId="24" fillId="0" borderId="8" xfId="0" applyFont="1" applyBorder="1" applyAlignment="1">
      <alignment horizontal="center"/>
    </xf>
    <xf numFmtId="0" fontId="24" fillId="0" borderId="8" xfId="0" applyFont="1" applyBorder="1" applyAlignment="1">
      <alignment horizontal="justify"/>
    </xf>
    <xf numFmtId="0" fontId="27" fillId="16" borderId="1" xfId="0" applyFont="1" applyFill="1" applyBorder="1" applyAlignment="1">
      <alignment horizontal="left" vertical="center" wrapText="1"/>
    </xf>
    <xf numFmtId="0" fontId="20" fillId="0" borderId="8" xfId="0" applyFont="1" applyBorder="1"/>
    <xf numFmtId="0" fontId="22" fillId="8" borderId="6" xfId="0" applyFont="1" applyFill="1" applyBorder="1" applyAlignment="1">
      <alignment horizontal="center" vertical="center" wrapText="1"/>
    </xf>
    <xf numFmtId="0" fontId="13" fillId="0" borderId="1" xfId="0" applyFont="1" applyBorder="1" applyAlignment="1">
      <alignment vertical="center"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166" fontId="20" fillId="16" borderId="5" xfId="0" applyNumberFormat="1" applyFont="1" applyFill="1" applyBorder="1" applyAlignment="1">
      <alignment vertical="center"/>
    </xf>
    <xf numFmtId="0" fontId="13" fillId="0" borderId="5" xfId="0" applyFont="1" applyBorder="1" applyAlignment="1">
      <alignment vertical="center" wrapText="1"/>
    </xf>
    <xf numFmtId="10" fontId="10" fillId="0" borderId="5" xfId="0" applyNumberFormat="1" applyFont="1" applyBorder="1" applyAlignment="1">
      <alignment horizontal="center" vertical="center" wrapText="1"/>
    </xf>
    <xf numFmtId="0" fontId="6" fillId="5" borderId="5" xfId="0" applyFont="1" applyFill="1" applyBorder="1" applyAlignment="1">
      <alignment horizontal="center" vertical="center"/>
    </xf>
    <xf numFmtId="170" fontId="5" fillId="0" borderId="4" xfId="0" applyNumberFormat="1" applyFont="1" applyBorder="1" applyAlignment="1">
      <alignment vertical="center"/>
    </xf>
    <xf numFmtId="0" fontId="11" fillId="3" borderId="5" xfId="0" applyFont="1" applyFill="1" applyBorder="1" applyAlignment="1">
      <alignment horizontal="center" vertical="center" wrapText="1"/>
    </xf>
    <xf numFmtId="9" fontId="5" fillId="0" borderId="16" xfId="0" applyNumberFormat="1" applyFont="1" applyBorder="1" applyAlignment="1">
      <alignment horizontal="center" vertical="center"/>
    </xf>
    <xf numFmtId="0" fontId="6" fillId="0" borderId="18" xfId="0" applyFont="1" applyBorder="1" applyAlignment="1">
      <alignment horizontal="center" vertical="center"/>
    </xf>
    <xf numFmtId="3" fontId="5" fillId="0" borderId="16" xfId="0" applyNumberFormat="1" applyFont="1" applyBorder="1" applyAlignment="1">
      <alignment horizontal="center" vertical="center"/>
    </xf>
    <xf numFmtId="0" fontId="34" fillId="17" borderId="12" xfId="0" applyFont="1" applyFill="1" applyBorder="1" applyAlignment="1">
      <alignment horizontal="center" vertical="center" wrapText="1"/>
    </xf>
    <xf numFmtId="0" fontId="35" fillId="0" borderId="12" xfId="0" applyFont="1" applyBorder="1" applyAlignment="1">
      <alignment horizontal="center" vertical="center"/>
    </xf>
    <xf numFmtId="0" fontId="36" fillId="0" borderId="12" xfId="0" applyFont="1" applyBorder="1" applyAlignment="1">
      <alignment horizontal="center" vertical="center" wrapText="1"/>
    </xf>
    <xf numFmtId="172" fontId="35" fillId="0" borderId="12" xfId="1" applyNumberFormat="1" applyFont="1" applyBorder="1" applyAlignment="1">
      <alignment horizontal="center" vertical="center"/>
    </xf>
    <xf numFmtId="0" fontId="37" fillId="0" borderId="12" xfId="0" applyFont="1" applyBorder="1" applyAlignment="1">
      <alignment horizontal="center" vertical="center" wrapText="1"/>
    </xf>
    <xf numFmtId="10" fontId="35" fillId="0" borderId="12" xfId="1" applyNumberFormat="1" applyFont="1" applyBorder="1" applyAlignment="1">
      <alignment horizontal="center" vertical="center"/>
    </xf>
    <xf numFmtId="43" fontId="5" fillId="0" borderId="8" xfId="0" applyNumberFormat="1" applyFont="1" applyBorder="1"/>
    <xf numFmtId="10" fontId="5" fillId="0" borderId="8" xfId="1" applyNumberFormat="1" applyFont="1" applyBorder="1"/>
    <xf numFmtId="0" fontId="1" fillId="0" borderId="12" xfId="0" applyFont="1" applyBorder="1" applyAlignment="1">
      <alignment horizontal="center" vertical="center"/>
    </xf>
    <xf numFmtId="10" fontId="11" fillId="18" borderId="12" xfId="0" applyNumberFormat="1" applyFont="1" applyFill="1" applyBorder="1" applyAlignment="1">
      <alignment horizontal="center"/>
    </xf>
    <xf numFmtId="0" fontId="1" fillId="17" borderId="12" xfId="0" applyFont="1" applyFill="1" applyBorder="1" applyAlignment="1">
      <alignment horizontal="center" vertical="center"/>
    </xf>
    <xf numFmtId="0" fontId="0" fillId="17" borderId="12" xfId="0" applyFill="1" applyBorder="1" applyAlignment="1">
      <alignment horizontal="center" vertical="center"/>
    </xf>
    <xf numFmtId="9" fontId="0" fillId="24" borderId="12" xfId="1" applyFont="1" applyFill="1" applyBorder="1" applyAlignment="1">
      <alignment horizontal="center" vertical="center"/>
    </xf>
    <xf numFmtId="0" fontId="10" fillId="0" borderId="5" xfId="0" applyFont="1" applyBorder="1" applyAlignment="1">
      <alignment horizontal="left" vertical="center" wrapText="1"/>
    </xf>
    <xf numFmtId="3" fontId="5" fillId="0" borderId="6" xfId="0" applyNumberFormat="1" applyFont="1" applyBorder="1" applyAlignment="1">
      <alignment vertical="center"/>
    </xf>
    <xf numFmtId="3" fontId="5" fillId="0" borderId="12" xfId="0" applyNumberFormat="1" applyFont="1" applyBorder="1" applyAlignment="1">
      <alignment vertical="center"/>
    </xf>
    <xf numFmtId="3" fontId="10" fillId="0" borderId="12" xfId="0" applyNumberFormat="1" applyFont="1" applyBorder="1" applyAlignment="1">
      <alignment vertical="center"/>
    </xf>
    <xf numFmtId="10" fontId="5" fillId="16" borderId="1" xfId="0" applyNumberFormat="1" applyFont="1" applyFill="1" applyBorder="1" applyAlignment="1">
      <alignment horizontal="center" vertical="center"/>
    </xf>
    <xf numFmtId="9" fontId="12" fillId="0" borderId="1" xfId="0" applyNumberFormat="1" applyFont="1" applyBorder="1" applyAlignment="1">
      <alignment horizontal="center"/>
    </xf>
    <xf numFmtId="10" fontId="10" fillId="0" borderId="1" xfId="0" applyNumberFormat="1" applyFont="1" applyBorder="1" applyAlignment="1">
      <alignment horizontal="center" vertical="center"/>
    </xf>
    <xf numFmtId="10" fontId="10" fillId="0" borderId="2" xfId="0" applyNumberFormat="1" applyFont="1" applyBorder="1" applyAlignment="1">
      <alignment horizontal="center" vertical="center"/>
    </xf>
    <xf numFmtId="0" fontId="19" fillId="8" borderId="4" xfId="0" applyFont="1" applyFill="1" applyBorder="1" applyAlignment="1">
      <alignment horizontal="center" vertical="center" wrapText="1"/>
    </xf>
    <xf numFmtId="0" fontId="8" fillId="0" borderId="2" xfId="0" applyFont="1" applyBorder="1" applyAlignment="1">
      <alignment vertical="center" wrapText="1"/>
    </xf>
    <xf numFmtId="0" fontId="13" fillId="0" borderId="10" xfId="0" applyFont="1" applyBorder="1" applyAlignment="1">
      <alignment horizontal="justify" vertical="center" wrapText="1"/>
    </xf>
    <xf numFmtId="0" fontId="8" fillId="0" borderId="10" xfId="0" applyFont="1" applyBorder="1" applyAlignment="1">
      <alignment horizontal="justify" vertical="center" wrapText="1"/>
    </xf>
    <xf numFmtId="0" fontId="26" fillId="0" borderId="10"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2" xfId="0" applyFont="1" applyBorder="1" applyAlignment="1">
      <alignment horizontal="justify" vertical="center" wrapText="1"/>
    </xf>
    <xf numFmtId="0" fontId="13" fillId="0" borderId="3" xfId="0" applyFont="1" applyBorder="1" applyAlignment="1">
      <alignment horizontal="justify" vertical="center" wrapText="1"/>
    </xf>
    <xf numFmtId="0" fontId="26" fillId="0" borderId="3" xfId="0" applyFont="1" applyBorder="1" applyAlignment="1">
      <alignment horizontal="justify" vertical="center" wrapText="1"/>
    </xf>
    <xf numFmtId="0" fontId="20" fillId="0" borderId="6" xfId="0" applyFont="1" applyBorder="1" applyAlignment="1">
      <alignment horizontal="justify" vertical="center" wrapText="1"/>
    </xf>
    <xf numFmtId="0" fontId="27" fillId="0" borderId="6" xfId="0" applyFont="1" applyBorder="1" applyAlignment="1">
      <alignment horizontal="justify" vertical="center" wrapText="1"/>
    </xf>
    <xf numFmtId="0" fontId="20" fillId="0" borderId="5" xfId="0" applyFont="1" applyBorder="1" applyAlignment="1">
      <alignment horizontal="justify" vertical="center" wrapText="1"/>
    </xf>
    <xf numFmtId="0" fontId="13" fillId="16" borderId="5" xfId="0" applyFont="1" applyFill="1" applyBorder="1" applyAlignment="1">
      <alignment horizontal="justify" vertical="center" wrapText="1"/>
    </xf>
    <xf numFmtId="0" fontId="20" fillId="16" borderId="17" xfId="0" applyFont="1" applyFill="1" applyBorder="1" applyAlignment="1">
      <alignment horizontal="justify" vertical="center" wrapText="1"/>
    </xf>
    <xf numFmtId="0" fontId="20" fillId="16" borderId="3" xfId="0" applyFont="1" applyFill="1" applyBorder="1" applyAlignment="1">
      <alignment horizontal="justify" vertical="center" wrapText="1"/>
    </xf>
    <xf numFmtId="3" fontId="8" fillId="0" borderId="10" xfId="0" applyNumberFormat="1" applyFont="1" applyBorder="1" applyAlignment="1">
      <alignment vertical="center" wrapText="1"/>
    </xf>
    <xf numFmtId="3" fontId="8" fillId="0" borderId="33" xfId="0" applyNumberFormat="1" applyFont="1" applyBorder="1" applyAlignment="1">
      <alignment vertical="center" wrapText="1"/>
    </xf>
    <xf numFmtId="10" fontId="8" fillId="0" borderId="33" xfId="0" applyNumberFormat="1" applyFont="1" applyBorder="1" applyAlignment="1">
      <alignment vertical="center" wrapText="1"/>
    </xf>
    <xf numFmtId="0" fontId="6" fillId="5" borderId="19" xfId="0" applyFont="1" applyFill="1" applyBorder="1" applyAlignment="1">
      <alignment horizontal="center" vertical="center"/>
    </xf>
    <xf numFmtId="0" fontId="5" fillId="0" borderId="14" xfId="0" applyFont="1" applyBorder="1" applyAlignment="1">
      <alignment horizontal="center" vertical="center"/>
    </xf>
    <xf numFmtId="0" fontId="6" fillId="0" borderId="0" xfId="0" applyFont="1" applyAlignment="1">
      <alignment vertical="center"/>
    </xf>
    <xf numFmtId="0" fontId="6"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6" fillId="2" borderId="6" xfId="0" applyFont="1" applyFill="1" applyBorder="1" applyAlignment="1">
      <alignment horizontal="center" vertical="center" wrapText="1"/>
    </xf>
    <xf numFmtId="0" fontId="5" fillId="0" borderId="4" xfId="0" applyFont="1" applyBorder="1"/>
    <xf numFmtId="0" fontId="7" fillId="20" borderId="6" xfId="0" applyFont="1" applyFill="1" applyBorder="1" applyAlignment="1">
      <alignment horizontal="center" vertical="center" wrapText="1"/>
    </xf>
    <xf numFmtId="0" fontId="17" fillId="19" borderId="4" xfId="0" applyFont="1" applyFill="1" applyBorder="1"/>
    <xf numFmtId="0" fontId="7" fillId="13" borderId="14" xfId="0" applyFont="1" applyFill="1" applyBorder="1" applyAlignment="1">
      <alignment horizontal="center" vertical="center"/>
    </xf>
    <xf numFmtId="0" fontId="7" fillId="14" borderId="12" xfId="0" applyFont="1" applyFill="1" applyBorder="1" applyAlignment="1">
      <alignment vertical="center"/>
    </xf>
    <xf numFmtId="0" fontId="6" fillId="5" borderId="6" xfId="0" applyFont="1" applyFill="1" applyBorder="1" applyAlignment="1">
      <alignment horizontal="center" vertical="center"/>
    </xf>
    <xf numFmtId="0" fontId="6" fillId="5" borderId="20" xfId="0" applyFont="1" applyFill="1" applyBorder="1" applyAlignment="1">
      <alignment horizontal="center" vertical="center"/>
    </xf>
    <xf numFmtId="3" fontId="10" fillId="16" borderId="28" xfId="0" applyNumberFormat="1" applyFont="1" applyFill="1" applyBorder="1" applyAlignment="1">
      <alignment horizontal="right" vertical="center"/>
    </xf>
    <xf numFmtId="3" fontId="10" fillId="16" borderId="31" xfId="0" applyNumberFormat="1" applyFont="1" applyFill="1" applyBorder="1" applyAlignment="1">
      <alignment horizontal="right" vertical="center"/>
    </xf>
    <xf numFmtId="3" fontId="10" fillId="0" borderId="5" xfId="0" applyNumberFormat="1" applyFont="1" applyBorder="1" applyAlignment="1">
      <alignment horizontal="right" vertical="center" wrapText="1"/>
    </xf>
    <xf numFmtId="10" fontId="10" fillId="0" borderId="5" xfId="0" applyNumberFormat="1" applyFont="1" applyBorder="1" applyAlignment="1">
      <alignment horizontal="center" vertical="center" wrapText="1"/>
    </xf>
    <xf numFmtId="10" fontId="10" fillId="16" borderId="14" xfId="0" applyNumberFormat="1" applyFont="1" applyFill="1" applyBorder="1" applyAlignment="1">
      <alignment horizontal="center" vertical="center"/>
    </xf>
    <xf numFmtId="10" fontId="10" fillId="16" borderId="15" xfId="0" applyNumberFormat="1" applyFont="1" applyFill="1" applyBorder="1" applyAlignment="1">
      <alignment horizontal="center" vertical="center"/>
    </xf>
    <xf numFmtId="10" fontId="10" fillId="16" borderId="16" xfId="0" applyNumberFormat="1" applyFont="1" applyFill="1" applyBorder="1" applyAlignment="1">
      <alignment horizontal="center" vertical="center"/>
    </xf>
    <xf numFmtId="0" fontId="6" fillId="23" borderId="22" xfId="0" applyFont="1" applyFill="1" applyBorder="1" applyAlignment="1">
      <alignment horizontal="center"/>
    </xf>
    <xf numFmtId="0" fontId="6" fillId="23" borderId="24" xfId="0" applyFont="1" applyFill="1" applyBorder="1" applyAlignment="1">
      <alignment horizontal="center"/>
    </xf>
    <xf numFmtId="0" fontId="6" fillId="23" borderId="21" xfId="0" applyFont="1" applyFill="1" applyBorder="1" applyAlignment="1">
      <alignment horizontal="center"/>
    </xf>
    <xf numFmtId="0" fontId="6" fillId="23" borderId="30" xfId="0" applyFont="1" applyFill="1" applyBorder="1" applyAlignment="1">
      <alignment horizontal="center"/>
    </xf>
    <xf numFmtId="0" fontId="6" fillId="23" borderId="19" xfId="0" applyFont="1" applyFill="1" applyBorder="1" applyAlignment="1">
      <alignment horizontal="center"/>
    </xf>
    <xf numFmtId="3" fontId="10" fillId="16" borderId="14" xfId="0" applyNumberFormat="1" applyFont="1" applyFill="1" applyBorder="1" applyAlignment="1">
      <alignment horizontal="right" vertical="center" wrapText="1"/>
    </xf>
    <xf numFmtId="3" fontId="10" fillId="16" borderId="16" xfId="0" applyNumberFormat="1" applyFont="1" applyFill="1" applyBorder="1" applyAlignment="1">
      <alignment horizontal="right" vertical="center" wrapText="1"/>
    </xf>
    <xf numFmtId="10" fontId="10" fillId="0" borderId="14" xfId="0" applyNumberFormat="1" applyFont="1" applyBorder="1" applyAlignment="1">
      <alignment horizontal="center" vertical="center"/>
    </xf>
    <xf numFmtId="10" fontId="10" fillId="0" borderId="16" xfId="0" applyNumberFormat="1" applyFont="1" applyBorder="1" applyAlignment="1">
      <alignment horizontal="center" vertical="center"/>
    </xf>
    <xf numFmtId="3" fontId="10" fillId="0" borderId="19" xfId="0" applyNumberFormat="1" applyFont="1" applyBorder="1" applyAlignment="1">
      <alignment horizontal="center" vertical="center"/>
    </xf>
    <xf numFmtId="3" fontId="10" fillId="0" borderId="27" xfId="0" applyNumberFormat="1" applyFont="1" applyBorder="1" applyAlignment="1">
      <alignment horizontal="center" vertical="center"/>
    </xf>
    <xf numFmtId="3" fontId="10" fillId="0" borderId="26" xfId="0" applyNumberFormat="1" applyFont="1" applyBorder="1" applyAlignment="1">
      <alignment horizontal="center" vertical="center"/>
    </xf>
    <xf numFmtId="3" fontId="10" fillId="0" borderId="14" xfId="0" applyNumberFormat="1" applyFont="1" applyBorder="1" applyAlignment="1">
      <alignment horizontal="center" vertical="center"/>
    </xf>
    <xf numFmtId="3" fontId="10" fillId="0" borderId="15" xfId="0" applyNumberFormat="1" applyFont="1" applyBorder="1" applyAlignment="1">
      <alignment horizontal="center" vertical="center"/>
    </xf>
    <xf numFmtId="3" fontId="10" fillId="0" borderId="16" xfId="0" applyNumberFormat="1" applyFont="1" applyBorder="1" applyAlignment="1">
      <alignment horizontal="center" vertical="center"/>
    </xf>
    <xf numFmtId="9" fontId="10" fillId="0" borderId="14" xfId="0" applyNumberFormat="1" applyFont="1" applyBorder="1" applyAlignment="1">
      <alignment horizontal="center" vertical="center"/>
    </xf>
    <xf numFmtId="9" fontId="10" fillId="0" borderId="15" xfId="0" applyNumberFormat="1" applyFont="1" applyBorder="1" applyAlignment="1">
      <alignment horizontal="center" vertical="center"/>
    </xf>
    <xf numFmtId="9" fontId="10" fillId="0" borderId="16" xfId="0" applyNumberFormat="1" applyFont="1" applyBorder="1" applyAlignment="1">
      <alignment horizontal="center" vertical="center"/>
    </xf>
    <xf numFmtId="9" fontId="10" fillId="16" borderId="14" xfId="0" applyNumberFormat="1" applyFont="1" applyFill="1" applyBorder="1" applyAlignment="1">
      <alignment horizontal="center" vertical="center"/>
    </xf>
    <xf numFmtId="9" fontId="10" fillId="16" borderId="15" xfId="0" applyNumberFormat="1" applyFont="1" applyFill="1" applyBorder="1" applyAlignment="1">
      <alignment horizontal="center" vertical="center"/>
    </xf>
    <xf numFmtId="3" fontId="31" fillId="0" borderId="10" xfId="0" applyNumberFormat="1" applyFont="1" applyBorder="1" applyAlignment="1">
      <alignment horizontal="right" vertical="center"/>
    </xf>
    <xf numFmtId="3" fontId="31" fillId="0" borderId="25" xfId="0" applyNumberFormat="1" applyFont="1" applyBorder="1" applyAlignment="1">
      <alignment horizontal="right" vertical="center"/>
    </xf>
    <xf numFmtId="3" fontId="31" fillId="0" borderId="17" xfId="0" applyNumberFormat="1" applyFont="1" applyBorder="1" applyAlignment="1">
      <alignment horizontal="right" vertical="center"/>
    </xf>
    <xf numFmtId="10" fontId="10" fillId="0" borderId="6" xfId="0" applyNumberFormat="1" applyFont="1" applyBorder="1" applyAlignment="1">
      <alignment horizontal="center" vertical="center"/>
    </xf>
    <xf numFmtId="10" fontId="10" fillId="0" borderId="9" xfId="0" applyNumberFormat="1" applyFont="1" applyBorder="1" applyAlignment="1">
      <alignment horizontal="center" vertical="center"/>
    </xf>
    <xf numFmtId="10" fontId="10" fillId="0" borderId="4" xfId="0" applyNumberFormat="1" applyFont="1" applyBorder="1" applyAlignment="1">
      <alignment horizontal="center" vertical="center"/>
    </xf>
    <xf numFmtId="3" fontId="5" fillId="16" borderId="14" xfId="0" applyNumberFormat="1" applyFont="1" applyFill="1" applyBorder="1" applyAlignment="1">
      <alignment horizontal="center" vertical="center"/>
    </xf>
    <xf numFmtId="3" fontId="5" fillId="16" borderId="16" xfId="0" applyNumberFormat="1" applyFont="1" applyFill="1" applyBorder="1" applyAlignment="1">
      <alignment horizontal="center" vertical="center"/>
    </xf>
    <xf numFmtId="9" fontId="5" fillId="16" borderId="14" xfId="0" applyNumberFormat="1" applyFont="1" applyFill="1" applyBorder="1" applyAlignment="1">
      <alignment horizontal="center" vertical="center"/>
    </xf>
    <xf numFmtId="9" fontId="5" fillId="16" borderId="16" xfId="0" applyNumberFormat="1" applyFont="1" applyFill="1" applyBorder="1" applyAlignment="1">
      <alignment horizontal="center" vertical="center"/>
    </xf>
    <xf numFmtId="3" fontId="10" fillId="0" borderId="19" xfId="0" applyNumberFormat="1" applyFont="1" applyBorder="1" applyAlignment="1">
      <alignment horizontal="right" vertical="center" wrapText="1"/>
    </xf>
    <xf numFmtId="3" fontId="10" fillId="0" borderId="27" xfId="0" applyNumberFormat="1" applyFont="1" applyBorder="1" applyAlignment="1">
      <alignment horizontal="right" vertical="center"/>
    </xf>
    <xf numFmtId="3" fontId="10" fillId="0" borderId="26" xfId="0" applyNumberFormat="1" applyFont="1" applyBorder="1" applyAlignment="1">
      <alignment horizontal="right" vertical="center"/>
    </xf>
    <xf numFmtId="3" fontId="10" fillId="0" borderId="14" xfId="0" applyNumberFormat="1" applyFont="1" applyBorder="1" applyAlignment="1">
      <alignment horizontal="right" vertical="center" wrapText="1"/>
    </xf>
    <xf numFmtId="3" fontId="10" fillId="0" borderId="15"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10" fontId="10" fillId="0" borderId="15" xfId="0" applyNumberFormat="1" applyFont="1" applyBorder="1" applyAlignment="1">
      <alignment horizontal="center" vertical="center"/>
    </xf>
    <xf numFmtId="3" fontId="5" fillId="17" borderId="24" xfId="0" applyNumberFormat="1" applyFont="1" applyFill="1" applyBorder="1" applyAlignment="1">
      <alignment horizontal="center"/>
    </xf>
    <xf numFmtId="3" fontId="5" fillId="17" borderId="21" xfId="0" applyNumberFormat="1" applyFont="1" applyFill="1" applyBorder="1" applyAlignment="1">
      <alignment horizontal="center"/>
    </xf>
    <xf numFmtId="3" fontId="10" fillId="16" borderId="14" xfId="0" applyNumberFormat="1" applyFont="1" applyFill="1" applyBorder="1" applyAlignment="1">
      <alignment horizontal="right"/>
    </xf>
    <xf numFmtId="3" fontId="10" fillId="16" borderId="16" xfId="0" applyNumberFormat="1" applyFont="1" applyFill="1" applyBorder="1" applyAlignment="1">
      <alignment horizontal="right"/>
    </xf>
    <xf numFmtId="9" fontId="10" fillId="16" borderId="14" xfId="0" applyNumberFormat="1" applyFont="1" applyFill="1" applyBorder="1" applyAlignment="1">
      <alignment horizontal="center"/>
    </xf>
    <xf numFmtId="9" fontId="10" fillId="16" borderId="16" xfId="0" applyNumberFormat="1" applyFont="1" applyFill="1" applyBorder="1" applyAlignment="1">
      <alignment horizontal="center"/>
    </xf>
    <xf numFmtId="3" fontId="5" fillId="0" borderId="14" xfId="0" applyNumberFormat="1" applyFont="1" applyBorder="1" applyAlignment="1">
      <alignment horizontal="right" vertical="center"/>
    </xf>
    <xf numFmtId="3" fontId="5" fillId="0" borderId="16" xfId="0" applyNumberFormat="1" applyFont="1" applyBorder="1" applyAlignment="1">
      <alignment horizontal="right" vertical="center"/>
    </xf>
    <xf numFmtId="9" fontId="5" fillId="0" borderId="14" xfId="0" applyNumberFormat="1" applyFont="1" applyBorder="1" applyAlignment="1">
      <alignment horizontal="center" vertical="center"/>
    </xf>
    <xf numFmtId="9" fontId="5" fillId="0" borderId="16" xfId="0" applyNumberFormat="1" applyFont="1" applyBorder="1" applyAlignment="1">
      <alignment horizontal="center" vertical="center"/>
    </xf>
    <xf numFmtId="3" fontId="10" fillId="16" borderId="14" xfId="0" applyNumberFormat="1" applyFont="1" applyFill="1" applyBorder="1" applyAlignment="1">
      <alignment horizontal="right" vertical="center"/>
    </xf>
    <xf numFmtId="3" fontId="10" fillId="16" borderId="15" xfId="0" applyNumberFormat="1" applyFont="1" applyFill="1" applyBorder="1" applyAlignment="1">
      <alignment horizontal="right" vertical="center"/>
    </xf>
    <xf numFmtId="3" fontId="10" fillId="16" borderId="16" xfId="0" applyNumberFormat="1" applyFont="1" applyFill="1" applyBorder="1" applyAlignment="1">
      <alignment horizontal="right" vertical="center"/>
    </xf>
    <xf numFmtId="0" fontId="6" fillId="9" borderId="12" xfId="0" applyFont="1" applyFill="1" applyBorder="1" applyAlignment="1">
      <alignment horizontal="center"/>
    </xf>
    <xf numFmtId="0" fontId="5" fillId="0" borderId="16" xfId="0" applyFont="1" applyBorder="1"/>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16" borderId="22" xfId="0" applyFont="1" applyFill="1" applyBorder="1" applyAlignment="1">
      <alignment horizontal="center" vertical="center"/>
    </xf>
    <xf numFmtId="0" fontId="6" fillId="16" borderId="23" xfId="0" applyFont="1" applyFill="1" applyBorder="1" applyAlignment="1">
      <alignment horizontal="center" vertical="center"/>
    </xf>
    <xf numFmtId="0" fontId="6" fillId="16" borderId="18" xfId="0" applyFont="1" applyFill="1" applyBorder="1" applyAlignment="1">
      <alignment horizontal="center" vertical="center"/>
    </xf>
    <xf numFmtId="3" fontId="31" fillId="0" borderId="5" xfId="0" applyNumberFormat="1" applyFont="1" applyBorder="1" applyAlignment="1">
      <alignment horizontal="right" vertical="center" wrapText="1"/>
    </xf>
    <xf numFmtId="3" fontId="14" fillId="0" borderId="5" xfId="0" applyNumberFormat="1" applyFont="1" applyBorder="1" applyAlignment="1">
      <alignment horizontal="right" vertical="center" wrapText="1"/>
    </xf>
    <xf numFmtId="0" fontId="6" fillId="23" borderId="13" xfId="0" applyFont="1" applyFill="1" applyBorder="1" applyAlignment="1">
      <alignment horizontal="center"/>
    </xf>
    <xf numFmtId="10" fontId="14" fillId="0" borderId="5" xfId="0" applyNumberFormat="1" applyFont="1" applyBorder="1" applyAlignment="1">
      <alignment horizontal="center" vertical="center"/>
    </xf>
    <xf numFmtId="3" fontId="31" fillId="0" borderId="5" xfId="0" applyNumberFormat="1" applyFont="1" applyBorder="1" applyAlignment="1">
      <alignment horizontal="right" vertical="center"/>
    </xf>
    <xf numFmtId="3" fontId="14" fillId="0" borderId="5" xfId="0" applyNumberFormat="1" applyFont="1" applyBorder="1" applyAlignment="1">
      <alignment horizontal="righ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8" xfId="0" applyFont="1" applyBorder="1" applyAlignment="1">
      <alignment horizontal="center" vertical="center"/>
    </xf>
    <xf numFmtId="0" fontId="6" fillId="17" borderId="5" xfId="0" applyFont="1" applyFill="1" applyBorder="1" applyAlignment="1">
      <alignment horizontal="center" vertical="center"/>
    </xf>
    <xf numFmtId="0" fontId="6" fillId="17" borderId="1" xfId="0" applyFont="1" applyFill="1" applyBorder="1" applyAlignment="1">
      <alignment horizontal="center" vertical="center"/>
    </xf>
    <xf numFmtId="0" fontId="6" fillId="17" borderId="12" xfId="0" applyFont="1" applyFill="1" applyBorder="1" applyAlignment="1">
      <alignment horizontal="center" vertical="center"/>
    </xf>
    <xf numFmtId="0" fontId="6" fillId="17" borderId="13" xfId="0" applyFont="1" applyFill="1" applyBorder="1" applyAlignment="1">
      <alignment horizontal="center" vertical="center"/>
    </xf>
    <xf numFmtId="3" fontId="5" fillId="0" borderId="12" xfId="0" applyNumberFormat="1" applyFont="1" applyBorder="1" applyAlignment="1">
      <alignment horizontal="center" vertical="center"/>
    </xf>
    <xf numFmtId="0" fontId="11" fillId="18" borderId="12" xfId="0" applyFont="1" applyFill="1" applyBorder="1" applyAlignment="1">
      <alignment horizontal="center"/>
    </xf>
    <xf numFmtId="0" fontId="10" fillId="18" borderId="16" xfId="0" applyFont="1" applyFill="1" applyBorder="1"/>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5" fillId="0" borderId="12" xfId="0" applyFont="1" applyBorder="1"/>
    <xf numFmtId="0" fontId="5" fillId="0" borderId="13" xfId="0" applyFont="1" applyBorder="1"/>
    <xf numFmtId="0" fontId="11" fillId="16" borderId="14" xfId="0" applyFont="1" applyFill="1" applyBorder="1" applyAlignment="1">
      <alignment horizontal="center" vertical="center"/>
    </xf>
    <xf numFmtId="0" fontId="11" fillId="16" borderId="15" xfId="0" applyFont="1" applyFill="1" applyBorder="1" applyAlignment="1">
      <alignment horizontal="center" vertical="center"/>
    </xf>
    <xf numFmtId="0" fontId="11" fillId="16" borderId="16" xfId="0" applyFont="1" applyFill="1" applyBorder="1" applyAlignment="1">
      <alignment horizontal="center" vertical="center"/>
    </xf>
    <xf numFmtId="0" fontId="11" fillId="17" borderId="13" xfId="0" applyFont="1" applyFill="1" applyBorder="1" applyAlignment="1">
      <alignment horizontal="center" vertical="center"/>
    </xf>
    <xf numFmtId="0" fontId="11" fillId="17" borderId="24" xfId="0" applyFont="1" applyFill="1" applyBorder="1" applyAlignment="1">
      <alignment horizontal="center" vertical="center"/>
    </xf>
    <xf numFmtId="0" fontId="11" fillId="17" borderId="5" xfId="0" applyFont="1" applyFill="1" applyBorder="1" applyAlignment="1">
      <alignment horizontal="center"/>
    </xf>
    <xf numFmtId="0" fontId="6" fillId="17" borderId="23" xfId="0" applyFont="1" applyFill="1" applyBorder="1" applyAlignment="1">
      <alignment horizontal="center" vertical="center"/>
    </xf>
    <xf numFmtId="0" fontId="6" fillId="17" borderId="8" xfId="0" applyFont="1" applyFill="1" applyBorder="1" applyAlignment="1">
      <alignment horizontal="center" vertical="center"/>
    </xf>
    <xf numFmtId="0" fontId="6" fillId="17" borderId="25" xfId="0" applyFont="1" applyFill="1" applyBorder="1" applyAlignment="1">
      <alignment horizontal="center" vertical="center"/>
    </xf>
    <xf numFmtId="0" fontId="6" fillId="11" borderId="12" xfId="0" applyFont="1" applyFill="1" applyBorder="1" applyAlignment="1">
      <alignment horizontal="center" vertical="center"/>
    </xf>
    <xf numFmtId="0" fontId="6" fillId="21" borderId="12" xfId="0" applyFont="1" applyFill="1" applyBorder="1" applyAlignment="1">
      <alignment horizontal="center" vertical="center" wrapText="1"/>
    </xf>
    <xf numFmtId="0" fontId="5" fillId="22" borderId="12" xfId="0" applyFont="1" applyFill="1" applyBorder="1"/>
    <xf numFmtId="0" fontId="6" fillId="9" borderId="12" xfId="0" applyFont="1" applyFill="1" applyBorder="1" applyAlignment="1">
      <alignment horizontal="center" vertical="center"/>
    </xf>
    <xf numFmtId="0" fontId="6" fillId="17" borderId="6" xfId="0" applyFont="1" applyFill="1" applyBorder="1" applyAlignment="1">
      <alignment horizontal="center" vertical="center"/>
    </xf>
    <xf numFmtId="0" fontId="6" fillId="17" borderId="29" xfId="0" applyFont="1" applyFill="1" applyBorder="1" applyAlignment="1">
      <alignment horizontal="center" vertical="center"/>
    </xf>
    <xf numFmtId="0" fontId="6" fillId="9" borderId="12" xfId="0" applyFont="1" applyFill="1" applyBorder="1" applyAlignment="1">
      <alignment horizontal="center" vertical="center" wrapText="1"/>
    </xf>
    <xf numFmtId="0" fontId="6" fillId="10" borderId="12" xfId="0" applyFont="1" applyFill="1" applyBorder="1" applyAlignment="1">
      <alignment horizontal="center" vertical="center"/>
    </xf>
    <xf numFmtId="0" fontId="15" fillId="9" borderId="12" xfId="0" applyFont="1" applyFill="1" applyBorder="1" applyAlignment="1">
      <alignment horizontal="center" vertical="center"/>
    </xf>
    <xf numFmtId="0" fontId="14" fillId="0" borderId="1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3" fontId="14" fillId="0" borderId="19" xfId="0" applyNumberFormat="1" applyFont="1" applyBorder="1" applyAlignment="1">
      <alignment horizontal="right"/>
    </xf>
    <xf numFmtId="3" fontId="14" fillId="0" borderId="26" xfId="0" applyNumberFormat="1" applyFont="1" applyBorder="1" applyAlignment="1">
      <alignment horizontal="right"/>
    </xf>
    <xf numFmtId="9" fontId="14" fillId="0" borderId="14" xfId="0" applyNumberFormat="1" applyFont="1" applyBorder="1" applyAlignment="1">
      <alignment horizontal="center"/>
    </xf>
    <xf numFmtId="9" fontId="14" fillId="0" borderId="16" xfId="0" applyNumberFormat="1" applyFont="1" applyBorder="1" applyAlignment="1">
      <alignment horizontal="center"/>
    </xf>
    <xf numFmtId="3" fontId="5" fillId="0" borderId="14" xfId="0" applyNumberFormat="1" applyFont="1" applyBorder="1" applyAlignment="1">
      <alignment horizontal="center" vertical="center"/>
    </xf>
    <xf numFmtId="3" fontId="5" fillId="0" borderId="16"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center" vertical="center"/>
    </xf>
    <xf numFmtId="0" fontId="19" fillId="8" borderId="6" xfId="0" applyFont="1" applyFill="1" applyBorder="1" applyAlignment="1">
      <alignment horizontal="center" vertical="center"/>
    </xf>
    <xf numFmtId="0" fontId="8" fillId="0" borderId="4" xfId="0" applyFont="1" applyBorder="1"/>
    <xf numFmtId="0" fontId="8" fillId="0" borderId="4" xfId="0" applyFont="1" applyBorder="1" applyAlignment="1">
      <alignment horizontal="center"/>
    </xf>
    <xf numFmtId="0" fontId="19" fillId="8" borderId="1" xfId="0" applyFont="1" applyFill="1" applyBorder="1" applyAlignment="1">
      <alignment horizontal="center" vertical="center" wrapText="1"/>
    </xf>
    <xf numFmtId="0" fontId="8" fillId="0" borderId="3" xfId="0" applyFont="1" applyBorder="1"/>
    <xf numFmtId="0" fontId="8" fillId="0" borderId="2" xfId="0" applyFont="1" applyBorder="1"/>
    <xf numFmtId="0" fontId="19" fillId="8" borderId="1" xfId="0" applyFont="1" applyFill="1" applyBorder="1" applyAlignment="1">
      <alignment horizontal="center" vertical="center"/>
    </xf>
    <xf numFmtId="0" fontId="19" fillId="7" borderId="6" xfId="0" applyFont="1" applyFill="1" applyBorder="1" applyAlignment="1">
      <alignment horizontal="center" vertical="center"/>
    </xf>
    <xf numFmtId="0" fontId="19" fillId="6" borderId="1" xfId="0" applyFont="1" applyFill="1" applyBorder="1" applyAlignment="1">
      <alignment horizontal="left" vertical="center" wrapText="1"/>
    </xf>
    <xf numFmtId="0" fontId="5" fillId="16" borderId="0" xfId="0" applyFont="1" applyFill="1" applyAlignment="1">
      <alignment horizontal="left" vertical="center" wrapText="1"/>
    </xf>
    <xf numFmtId="0" fontId="4" fillId="16" borderId="0" xfId="0" applyFont="1" applyFill="1"/>
    <xf numFmtId="0" fontId="19" fillId="8" borderId="12" xfId="0" applyFont="1" applyFill="1" applyBorder="1" applyAlignment="1">
      <alignment horizontal="center" vertical="center"/>
    </xf>
    <xf numFmtId="0" fontId="8" fillId="0" borderId="12" xfId="0" applyFont="1" applyBorder="1"/>
    <xf numFmtId="0" fontId="19" fillId="8" borderId="10" xfId="0" applyFont="1" applyFill="1" applyBorder="1" applyAlignment="1">
      <alignment horizontal="center" vertical="center"/>
    </xf>
    <xf numFmtId="0" fontId="19" fillId="8" borderId="6" xfId="0" applyFont="1" applyFill="1" applyBorder="1" applyAlignment="1">
      <alignment horizontal="justify" vertical="center"/>
    </xf>
    <xf numFmtId="0" fontId="8" fillId="0" borderId="4" xfId="0" applyFont="1" applyBorder="1" applyAlignment="1">
      <alignment horizontal="justify"/>
    </xf>
    <xf numFmtId="0" fontId="8" fillId="0" borderId="0" xfId="0" applyFont="1" applyAlignment="1">
      <alignment horizontal="left" vertical="center" wrapText="1"/>
    </xf>
    <xf numFmtId="0" fontId="8" fillId="0" borderId="0" xfId="0" applyFont="1"/>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9" xfId="0" applyFont="1" applyBorder="1" applyAlignment="1">
      <alignment horizontal="center" vertical="center"/>
    </xf>
    <xf numFmtId="0" fontId="8" fillId="0" borderId="10" xfId="0" applyFont="1" applyBorder="1" applyAlignment="1">
      <alignment vertical="center"/>
    </xf>
    <xf numFmtId="0" fontId="22" fillId="8" borderId="6" xfId="0" applyFont="1" applyFill="1" applyBorder="1" applyAlignment="1">
      <alignment horizontal="center" vertical="center"/>
    </xf>
    <xf numFmtId="0" fontId="20" fillId="0" borderId="4" xfId="0" applyFont="1" applyBorder="1" applyAlignment="1">
      <alignment horizontal="center" vertical="center"/>
    </xf>
    <xf numFmtId="0" fontId="22" fillId="7" borderId="6" xfId="0" applyFont="1" applyFill="1" applyBorder="1" applyAlignment="1">
      <alignment horizontal="center" vertical="center"/>
    </xf>
    <xf numFmtId="0" fontId="20" fillId="0" borderId="4" xfId="0" applyFont="1" applyBorder="1" applyAlignment="1">
      <alignment vertical="center"/>
    </xf>
    <xf numFmtId="0" fontId="22" fillId="8" borderId="1" xfId="0" applyFont="1" applyFill="1" applyBorder="1" applyAlignment="1">
      <alignment horizontal="center" vertical="center" wrapText="1"/>
    </xf>
    <xf numFmtId="0" fontId="20" fillId="0" borderId="3" xfId="0" applyFont="1" applyBorder="1" applyAlignment="1">
      <alignment vertical="center"/>
    </xf>
    <xf numFmtId="0" fontId="22" fillId="8" borderId="1" xfId="0" applyFont="1" applyFill="1" applyBorder="1" applyAlignment="1">
      <alignment horizontal="center" vertical="center"/>
    </xf>
    <xf numFmtId="0" fontId="20" fillId="0" borderId="2" xfId="0" applyFont="1" applyBorder="1" applyAlignment="1">
      <alignment vertical="center"/>
    </xf>
    <xf numFmtId="0" fontId="22" fillId="6" borderId="1" xfId="0" applyFont="1" applyFill="1" applyBorder="1" applyAlignment="1">
      <alignment horizontal="left" vertical="center" wrapText="1"/>
    </xf>
    <xf numFmtId="0" fontId="8" fillId="16" borderId="6" xfId="0" applyFont="1" applyFill="1" applyBorder="1" applyAlignment="1">
      <alignment horizontal="justify" vertical="center" wrapText="1"/>
    </xf>
    <xf numFmtId="0" fontId="8" fillId="16" borderId="4" xfId="0" applyFont="1" applyFill="1" applyBorder="1" applyAlignment="1">
      <alignment horizontal="justify" vertical="center"/>
    </xf>
    <xf numFmtId="0" fontId="19" fillId="8" borderId="1" xfId="0" applyFont="1" applyFill="1" applyBorder="1" applyAlignment="1">
      <alignment horizontal="left" vertical="center" wrapText="1"/>
    </xf>
    <xf numFmtId="0" fontId="8" fillId="0" borderId="3"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0" fontId="13" fillId="16" borderId="6" xfId="0" applyNumberFormat="1" applyFont="1" applyFill="1" applyBorder="1" applyAlignment="1">
      <alignment horizontal="left" vertical="center" wrapText="1"/>
    </xf>
    <xf numFmtId="0" fontId="13" fillId="16" borderId="4" xfId="0" applyFont="1" applyFill="1" applyBorder="1" applyAlignment="1">
      <alignment horizontal="left" vertical="center" wrapText="1"/>
    </xf>
    <xf numFmtId="0" fontId="18" fillId="16" borderId="6" xfId="0" applyFont="1" applyFill="1" applyBorder="1" applyAlignment="1">
      <alignment horizontal="left" vertical="center" wrapText="1"/>
    </xf>
    <xf numFmtId="0" fontId="19" fillId="16" borderId="4" xfId="0" applyFont="1" applyFill="1" applyBorder="1" applyAlignment="1">
      <alignment horizontal="left" vertical="center"/>
    </xf>
    <xf numFmtId="169" fontId="8" fillId="16" borderId="6" xfId="0" applyNumberFormat="1" applyFont="1" applyFill="1" applyBorder="1" applyAlignment="1">
      <alignment horizontal="left" vertical="center"/>
    </xf>
    <xf numFmtId="0" fontId="8" fillId="16" borderId="4" xfId="0" applyFont="1" applyFill="1" applyBorder="1" applyAlignment="1">
      <alignment horizontal="left" vertical="center"/>
    </xf>
    <xf numFmtId="0" fontId="13" fillId="16" borderId="6" xfId="0" applyFont="1" applyFill="1" applyBorder="1" applyAlignment="1">
      <alignment horizontal="justify" vertical="center" wrapText="1"/>
    </xf>
    <xf numFmtId="0" fontId="13" fillId="16" borderId="4" xfId="0" applyFont="1" applyFill="1" applyBorder="1" applyAlignment="1">
      <alignment horizontal="justify" vertical="center"/>
    </xf>
    <xf numFmtId="0" fontId="19" fillId="8" borderId="6" xfId="0" applyFont="1" applyFill="1" applyBorder="1" applyAlignment="1">
      <alignment horizontal="left" vertical="center"/>
    </xf>
    <xf numFmtId="0" fontId="8" fillId="0" borderId="4" xfId="0" applyFont="1" applyBorder="1" applyAlignment="1">
      <alignment horizontal="left" vertical="center"/>
    </xf>
    <xf numFmtId="0" fontId="21" fillId="16" borderId="4" xfId="0" applyFont="1" applyFill="1" applyBorder="1" applyAlignment="1">
      <alignment horizontal="justify" vertical="center"/>
    </xf>
    <xf numFmtId="0" fontId="13" fillId="16" borderId="6" xfId="0" applyFont="1" applyFill="1" applyBorder="1" applyAlignment="1">
      <alignment horizontal="left" vertical="center" wrapText="1"/>
    </xf>
    <xf numFmtId="0" fontId="20" fillId="16" borderId="6" xfId="0" applyFont="1" applyFill="1" applyBorder="1" applyAlignment="1">
      <alignment horizontal="justify" vertical="center" wrapText="1"/>
    </xf>
    <xf numFmtId="0" fontId="20" fillId="16" borderId="4" xfId="0" applyFont="1" applyFill="1" applyBorder="1" applyAlignment="1">
      <alignment horizontal="justify" vertical="center"/>
    </xf>
    <xf numFmtId="10" fontId="8" fillId="16" borderId="6" xfId="0" applyNumberFormat="1" applyFont="1" applyFill="1" applyBorder="1" applyAlignment="1">
      <alignment horizontal="left" vertical="center"/>
    </xf>
    <xf numFmtId="0" fontId="19" fillId="7" borderId="6" xfId="0" applyFont="1" applyFill="1" applyBorder="1" applyAlignment="1">
      <alignment horizontal="left" vertical="center"/>
    </xf>
    <xf numFmtId="0" fontId="19" fillId="8" borderId="1" xfId="0" applyFont="1" applyFill="1" applyBorder="1" applyAlignment="1">
      <alignment horizontal="left" vertical="center"/>
    </xf>
    <xf numFmtId="0" fontId="8" fillId="0" borderId="2" xfId="0" applyFont="1" applyBorder="1" applyAlignment="1">
      <alignment horizontal="left" vertical="center"/>
    </xf>
    <xf numFmtId="0" fontId="23" fillId="0" borderId="9" xfId="0" applyFont="1" applyBorder="1" applyAlignment="1">
      <alignment horizontal="center"/>
    </xf>
    <xf numFmtId="0" fontId="19" fillId="8"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23" fillId="0" borderId="9" xfId="0" applyFont="1" applyBorder="1"/>
    <xf numFmtId="0" fontId="19" fillId="8" borderId="2" xfId="0" applyFont="1" applyFill="1" applyBorder="1" applyAlignment="1">
      <alignment horizontal="center" vertical="center"/>
    </xf>
    <xf numFmtId="0" fontId="19" fillId="8" borderId="3" xfId="0" applyFont="1" applyFill="1" applyBorder="1" applyAlignment="1">
      <alignment horizontal="center" vertical="center"/>
    </xf>
    <xf numFmtId="0" fontId="23" fillId="0" borderId="2" xfId="0" applyFont="1" applyBorder="1"/>
    <xf numFmtId="0" fontId="23" fillId="0" borderId="3" xfId="0" applyFont="1" applyBorder="1"/>
    <xf numFmtId="0" fontId="18" fillId="8" borderId="6" xfId="0" applyFont="1" applyFill="1" applyBorder="1" applyAlignment="1">
      <alignment horizontal="center" vertical="center"/>
    </xf>
    <xf numFmtId="0" fontId="25" fillId="0" borderId="9" xfId="0" applyFont="1" applyBorder="1"/>
    <xf numFmtId="0" fontId="23" fillId="0" borderId="4" xfId="0" applyFont="1" applyBorder="1"/>
    <xf numFmtId="0" fontId="23" fillId="0" borderId="4" xfId="0" applyFont="1" applyBorder="1" applyAlignment="1">
      <alignment horizontal="center"/>
    </xf>
    <xf numFmtId="0" fontId="22" fillId="8" borderId="9" xfId="0" applyFont="1" applyFill="1" applyBorder="1" applyAlignment="1">
      <alignment horizontal="center" vertical="center"/>
    </xf>
    <xf numFmtId="0" fontId="20" fillId="0" borderId="4" xfId="0" applyFont="1" applyBorder="1" applyAlignment="1">
      <alignment horizontal="center"/>
    </xf>
    <xf numFmtId="0" fontId="20" fillId="0" borderId="3" xfId="0" applyFont="1" applyBorder="1"/>
    <xf numFmtId="0" fontId="20" fillId="0" borderId="2" xfId="0" applyFont="1" applyBorder="1"/>
    <xf numFmtId="0" fontId="20" fillId="0" borderId="4" xfId="0" applyFont="1" applyBorder="1"/>
    <xf numFmtId="0" fontId="20" fillId="0" borderId="9" xfId="0" applyFont="1" applyBorder="1"/>
    <xf numFmtId="0" fontId="20" fillId="16" borderId="4" xfId="0" applyFont="1" applyFill="1" applyBorder="1" applyAlignment="1">
      <alignment horizontal="justify" vertical="center" wrapText="1"/>
    </xf>
    <xf numFmtId="0" fontId="20" fillId="16" borderId="6" xfId="0" applyFont="1" applyFill="1" applyBorder="1" applyAlignment="1">
      <alignment horizontal="left" vertical="center" wrapText="1"/>
    </xf>
    <xf numFmtId="0" fontId="20" fillId="16" borderId="4" xfId="0" applyFont="1" applyFill="1" applyBorder="1" applyAlignment="1">
      <alignment horizontal="left"/>
    </xf>
    <xf numFmtId="0" fontId="27" fillId="16" borderId="6" xfId="0" applyFont="1" applyFill="1" applyBorder="1" applyAlignment="1">
      <alignment horizontal="left" vertical="center" wrapText="1"/>
    </xf>
    <xf numFmtId="0" fontId="20" fillId="16" borderId="4" xfId="0" applyFont="1" applyFill="1" applyBorder="1"/>
    <xf numFmtId="166" fontId="20" fillId="16" borderId="6" xfId="0" applyNumberFormat="1" applyFont="1" applyFill="1" applyBorder="1" applyAlignment="1">
      <alignment horizontal="right" vertical="center"/>
    </xf>
    <xf numFmtId="10" fontId="20" fillId="16" borderId="6" xfId="0" applyNumberFormat="1" applyFont="1" applyFill="1" applyBorder="1" applyAlignment="1">
      <alignment horizontal="right" vertical="center" wrapText="1"/>
    </xf>
    <xf numFmtId="166" fontId="20" fillId="16" borderId="6" xfId="0" applyNumberFormat="1" applyFont="1" applyFill="1" applyBorder="1" applyAlignment="1">
      <alignment horizontal="center" vertical="center"/>
    </xf>
    <xf numFmtId="0" fontId="20" fillId="16" borderId="4" xfId="0" applyFont="1" applyFill="1" applyBorder="1" applyAlignment="1">
      <alignment horizontal="center"/>
    </xf>
    <xf numFmtId="3" fontId="20" fillId="16" borderId="6" xfId="0" applyNumberFormat="1" applyFont="1" applyFill="1" applyBorder="1" applyAlignment="1">
      <alignment horizontal="justify" vertical="center" wrapText="1"/>
    </xf>
    <xf numFmtId="0" fontId="20" fillId="16" borderId="4" xfId="0" applyFont="1" applyFill="1" applyBorder="1" applyAlignment="1">
      <alignment horizontal="left" vertical="center" wrapText="1"/>
    </xf>
    <xf numFmtId="0" fontId="22" fillId="8" borderId="20" xfId="0" applyFont="1" applyFill="1" applyBorder="1" applyAlignment="1">
      <alignment horizontal="center" vertical="center"/>
    </xf>
    <xf numFmtId="0" fontId="20" fillId="0" borderId="11" xfId="0" applyFont="1" applyBorder="1"/>
    <xf numFmtId="0" fontId="20" fillId="0" borderId="17" xfId="0" applyFont="1" applyBorder="1"/>
    <xf numFmtId="0" fontId="22" fillId="8" borderId="2" xfId="0" applyFont="1" applyFill="1" applyBorder="1" applyAlignment="1">
      <alignment horizontal="center" vertical="center"/>
    </xf>
    <xf numFmtId="0" fontId="22" fillId="8" borderId="3" xfId="0" applyFont="1" applyFill="1" applyBorder="1" applyAlignment="1">
      <alignment horizontal="center" vertical="center"/>
    </xf>
    <xf numFmtId="0" fontId="22" fillId="8" borderId="29" xfId="0" applyFont="1" applyFill="1" applyBorder="1" applyAlignment="1">
      <alignment horizontal="center" vertical="center" wrapText="1"/>
    </xf>
    <xf numFmtId="0" fontId="20" fillId="0" borderId="10" xfId="0" applyFont="1" applyBorder="1"/>
    <xf numFmtId="0" fontId="20" fillId="0" borderId="32" xfId="0" applyFont="1" applyBorder="1"/>
    <xf numFmtId="0" fontId="34" fillId="17" borderId="12" xfId="0" applyFont="1" applyFill="1" applyBorder="1" applyAlignment="1">
      <alignment horizontal="center" vertical="center"/>
    </xf>
    <xf numFmtId="0" fontId="34" fillId="17" borderId="12" xfId="0" applyFont="1" applyFill="1" applyBorder="1" applyAlignment="1">
      <alignment horizontal="center" vertical="center" wrapText="1"/>
    </xf>
    <xf numFmtId="0" fontId="0" fillId="17" borderId="12" xfId="0" applyFill="1"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8" fillId="0" borderId="6" xfId="0" applyFont="1" applyBorder="1" applyAlignment="1">
      <alignment horizontal="left" vertical="center" wrapText="1"/>
    </xf>
  </cellXfs>
  <cellStyles count="9">
    <cellStyle name="Millares" xfId="8" builtinId="3"/>
    <cellStyle name="Millares 2" xfId="6" xr:uid="{513451C8-4B59-40D3-BA5B-D72550BC7E06}"/>
    <cellStyle name="Millares 3 2" xfId="4" xr:uid="{F69BA02E-227A-4D96-847C-D7F38E1D39B9}"/>
    <cellStyle name="Moneda 2" xfId="7" xr:uid="{1799B8AB-A871-4BA7-848A-FBA2789D9227}"/>
    <cellStyle name="Normal" xfId="0" builtinId="0"/>
    <cellStyle name="Normal 2" xfId="2" xr:uid="{D8C612FE-C159-4029-8A11-FEC4BA96CB75}"/>
    <cellStyle name="Normal 2 2" xfId="5" xr:uid="{56F40F12-9CB7-48F1-BC57-6B8254CA9551}"/>
    <cellStyle name="Normal 3 2" xfId="3" xr:uid="{7AA1C58D-2450-4E82-AD3B-50E6DB9EED19}"/>
    <cellStyle name="Porcentaje" xfId="1" builtinId="5"/>
  </cellStyles>
  <dxfs count="3">
    <dxf>
      <font>
        <b val="0"/>
        <i val="0"/>
        <strike val="0"/>
        <color auto="1"/>
      </font>
      <fill>
        <patternFill>
          <bgColor rgb="FFFFC000"/>
        </patternFill>
      </fill>
    </dxf>
    <dxf>
      <font>
        <b val="0"/>
        <i val="0"/>
        <strike val="0"/>
        <color auto="1"/>
      </font>
      <fill>
        <patternFill>
          <bgColor rgb="FFFFC000"/>
        </patternFill>
      </fill>
    </dxf>
    <dxf>
      <font>
        <color rgb="FF9C0006"/>
      </font>
      <fill>
        <patternFill>
          <bgColor rgb="FFFFC7CE"/>
        </patternFill>
      </fill>
    </dxf>
  </dxfs>
  <tableStyles count="0" defaultTableStyle="TableStyleMedium2" defaultPivotStyle="PivotStyleLight16"/>
  <colors>
    <mruColors>
      <color rgb="FF3A1953"/>
      <color rgb="FFFFB5B5"/>
      <color rgb="FFC534ED"/>
      <color rgb="FFF3C7FF"/>
      <color rgb="FF00FCFC"/>
      <color rgb="FFB763CF"/>
      <color rgb="FF1A001A"/>
      <color rgb="FFFF6E6E"/>
      <color rgb="FFC800FF"/>
      <color rgb="FF190B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0B23"/>
  </sheetPr>
  <dimension ref="B2:K25"/>
  <sheetViews>
    <sheetView zoomScale="50" zoomScaleNormal="50" workbookViewId="0">
      <pane ySplit="4" topLeftCell="A6" activePane="bottomLeft" state="frozen"/>
      <selection pane="bottomLeft" activeCell="A7" sqref="A7:XFD7"/>
    </sheetView>
  </sheetViews>
  <sheetFormatPr baseColWidth="10" defaultColWidth="14.42578125" defaultRowHeight="15" customHeight="1" x14ac:dyDescent="0.2"/>
  <cols>
    <col min="1" max="1" width="2.28515625" style="2" customWidth="1"/>
    <col min="2" max="2" width="20.7109375" style="2" customWidth="1"/>
    <col min="3" max="3" width="20" style="2" bestFit="1" customWidth="1"/>
    <col min="4" max="7" width="17.7109375" style="2" customWidth="1"/>
    <col min="8" max="8" width="26.28515625" style="2" customWidth="1"/>
    <col min="9" max="9" width="17.7109375" style="2" customWidth="1"/>
    <col min="10" max="10" width="70" style="2" customWidth="1"/>
    <col min="11" max="11" width="96.42578125" style="2" customWidth="1"/>
    <col min="12" max="12" width="2.140625" style="2" customWidth="1"/>
    <col min="13" max="26" width="10.7109375" style="2" customWidth="1"/>
    <col min="27" max="16384" width="14.42578125" style="2"/>
  </cols>
  <sheetData>
    <row r="2" spans="2:11" ht="35.25" customHeight="1" x14ac:dyDescent="0.2">
      <c r="B2" s="336" t="s">
        <v>0</v>
      </c>
      <c r="C2" s="337"/>
      <c r="D2" s="337"/>
      <c r="E2" s="337"/>
      <c r="F2" s="337"/>
      <c r="G2" s="337"/>
      <c r="H2" s="337"/>
      <c r="I2" s="337"/>
      <c r="J2" s="337"/>
      <c r="K2" s="338"/>
    </row>
    <row r="3" spans="2:11" ht="18.75" customHeight="1" x14ac:dyDescent="0.2">
      <c r="B3" s="339" t="s">
        <v>1</v>
      </c>
      <c r="C3" s="336" t="s">
        <v>2</v>
      </c>
      <c r="D3" s="338"/>
      <c r="E3" s="336" t="s">
        <v>3</v>
      </c>
      <c r="F3" s="337"/>
      <c r="G3" s="337"/>
      <c r="H3" s="337"/>
      <c r="I3" s="338"/>
      <c r="J3" s="341" t="s">
        <v>4</v>
      </c>
      <c r="K3" s="341" t="s">
        <v>5</v>
      </c>
    </row>
    <row r="4" spans="2:11" ht="74.25" customHeight="1" x14ac:dyDescent="0.2">
      <c r="B4" s="340"/>
      <c r="C4" s="3" t="s">
        <v>6</v>
      </c>
      <c r="D4" s="3" t="s">
        <v>7</v>
      </c>
      <c r="E4" s="3" t="s">
        <v>8</v>
      </c>
      <c r="F4" s="3" t="s">
        <v>9</v>
      </c>
      <c r="G4" s="3" t="s">
        <v>10</v>
      </c>
      <c r="H4" s="290" t="s">
        <v>11</v>
      </c>
      <c r="I4" s="3" t="s">
        <v>12</v>
      </c>
      <c r="J4" s="342"/>
      <c r="K4" s="342"/>
    </row>
    <row r="5" spans="2:11" ht="270.75" customHeight="1" x14ac:dyDescent="0.2">
      <c r="B5" s="4">
        <v>8154</v>
      </c>
      <c r="C5" s="125">
        <v>9</v>
      </c>
      <c r="D5" s="125">
        <v>9</v>
      </c>
      <c r="E5" s="126">
        <f>((49.69+33+0+50+121.19+25+50+50+100)/9)/100</f>
        <v>0.53208888888888883</v>
      </c>
      <c r="F5" s="127">
        <f>+Presupuesto!E13</f>
        <v>0.7149656137982513</v>
      </c>
      <c r="G5" s="127">
        <f>+Presupuesto!G13</f>
        <v>0.33204988037916927</v>
      </c>
      <c r="H5" s="127">
        <f>+Presupuesto!J13</f>
        <v>0.6232419825295531</v>
      </c>
      <c r="I5" s="127">
        <f>Presupuesto!M13</f>
        <v>2.6139864242753813E-3</v>
      </c>
      <c r="J5" s="128" t="s">
        <v>13</v>
      </c>
      <c r="K5" s="128" t="s">
        <v>14</v>
      </c>
    </row>
    <row r="6" spans="2:11" ht="264" customHeight="1" x14ac:dyDescent="0.2">
      <c r="B6" s="4">
        <v>8155</v>
      </c>
      <c r="C6" s="129">
        <v>12</v>
      </c>
      <c r="D6" s="129">
        <v>11</v>
      </c>
      <c r="E6" s="130">
        <f>((29.31+49.45+49.28+52.19+28.74+27.02+100+100+100+50+100)/11)/100</f>
        <v>0.62362727272727281</v>
      </c>
      <c r="F6" s="127">
        <f>+Presupuesto!E28</f>
        <v>0.73136236301517155</v>
      </c>
      <c r="G6" s="127">
        <f>+Presupuesto!G28</f>
        <v>0.11279633680826098</v>
      </c>
      <c r="H6" s="127">
        <f>+Presupuesto!J28</f>
        <v>0.73203987061042142</v>
      </c>
      <c r="I6" s="127">
        <f>Presupuesto!M28</f>
        <v>2.6139864242753813E-3</v>
      </c>
      <c r="J6" s="128" t="s">
        <v>15</v>
      </c>
      <c r="K6" s="128" t="s">
        <v>395</v>
      </c>
    </row>
    <row r="7" spans="2:11" ht="305.25" customHeight="1" x14ac:dyDescent="0.2">
      <c r="B7" s="4">
        <v>8159</v>
      </c>
      <c r="C7" s="129">
        <v>8</v>
      </c>
      <c r="D7" s="129">
        <v>8</v>
      </c>
      <c r="E7" s="130">
        <f>((66.2+0+50+33.33+25+27.45+0+0)/8)/100</f>
        <v>0.252475</v>
      </c>
      <c r="F7" s="127">
        <f>+Presupuesto!E38</f>
        <v>0.83624120506411648</v>
      </c>
      <c r="G7" s="127">
        <f>+Presupuesto!G38</f>
        <v>0.15625252312489191</v>
      </c>
      <c r="H7" s="287">
        <f>+Presupuesto!J38</f>
        <v>0.52955971203740593</v>
      </c>
      <c r="I7" s="127">
        <f>Presupuesto!M38</f>
        <v>2.6139864242753813E-3</v>
      </c>
      <c r="J7" s="128" t="s">
        <v>16</v>
      </c>
      <c r="K7" s="128" t="s">
        <v>17</v>
      </c>
    </row>
    <row r="8" spans="2:11" ht="216" customHeight="1" x14ac:dyDescent="0.2">
      <c r="B8" s="4">
        <v>8162</v>
      </c>
      <c r="C8" s="129">
        <v>3</v>
      </c>
      <c r="D8" s="129">
        <v>3</v>
      </c>
      <c r="E8" s="130">
        <f>+((100+0+0)/+D8)/100</f>
        <v>0.33333333333333337</v>
      </c>
      <c r="F8" s="127">
        <f>+Presupuesto!E43</f>
        <v>0.34507033521358027</v>
      </c>
      <c r="G8" s="127">
        <f>+Presupuesto!G43</f>
        <v>0.36575405979920028</v>
      </c>
      <c r="H8" s="127">
        <f>+Presupuesto!J43</f>
        <v>0.69096472108162366</v>
      </c>
      <c r="I8" s="127">
        <f>Presupuesto!M43</f>
        <v>2.8105061661002427E-2</v>
      </c>
      <c r="J8" s="128" t="s">
        <v>18</v>
      </c>
      <c r="K8" s="131" t="s">
        <v>19</v>
      </c>
    </row>
    <row r="9" spans="2:11" ht="255" customHeight="1" x14ac:dyDescent="0.2">
      <c r="B9" s="4">
        <v>8165</v>
      </c>
      <c r="C9" s="129">
        <v>2</v>
      </c>
      <c r="D9" s="129">
        <v>2</v>
      </c>
      <c r="E9" s="130">
        <f>((100+95)/2)/100</f>
        <v>0.97499999999999998</v>
      </c>
      <c r="F9" s="127">
        <f>+Presupuesto!E47</f>
        <v>0.86796697253334787</v>
      </c>
      <c r="G9" s="127">
        <f>+Presupuesto!G47</f>
        <v>0.24732938038660257</v>
      </c>
      <c r="H9" s="127">
        <f>+Presupuesto!J47</f>
        <v>0.84843553707237507</v>
      </c>
      <c r="I9" s="127">
        <f>Presupuesto!M47</f>
        <v>0</v>
      </c>
      <c r="J9" s="152" t="s">
        <v>20</v>
      </c>
      <c r="K9" s="307" t="s">
        <v>21</v>
      </c>
    </row>
    <row r="10" spans="2:11" ht="225" customHeight="1" x14ac:dyDescent="0.2">
      <c r="B10" s="4">
        <v>8167</v>
      </c>
      <c r="C10" s="125">
        <v>3</v>
      </c>
      <c r="D10" s="125">
        <v>3</v>
      </c>
      <c r="E10" s="126">
        <f>+((47.74+50+50)/3)/100</f>
        <v>0.49246666666666672</v>
      </c>
      <c r="F10" s="127">
        <f>+Presupuesto!E52</f>
        <v>0.93336678260869566</v>
      </c>
      <c r="G10" s="127">
        <f>+Presupuesto!G52</f>
        <v>0.15447318999809759</v>
      </c>
      <c r="H10" s="127">
        <f>+Presupuesto!J52</f>
        <v>0.97991107864094307</v>
      </c>
      <c r="I10" s="127">
        <f>Presupuesto!M52</f>
        <v>2.8105061661002427E-2</v>
      </c>
      <c r="J10" s="128" t="s">
        <v>18</v>
      </c>
      <c r="K10" s="131" t="s">
        <v>22</v>
      </c>
    </row>
    <row r="11" spans="2:11" ht="250.5" customHeight="1" x14ac:dyDescent="0.2">
      <c r="B11" s="4">
        <v>8168</v>
      </c>
      <c r="C11" s="129">
        <v>3</v>
      </c>
      <c r="D11" s="129">
        <v>3</v>
      </c>
      <c r="E11" s="130">
        <f>((14.28+0+0)/D11)/100</f>
        <v>4.7599999999999996E-2</v>
      </c>
      <c r="F11" s="127">
        <f>+Presupuesto!E56</f>
        <v>0.57986166149999996</v>
      </c>
      <c r="G11" s="127">
        <f>+Presupuesto!G56</f>
        <v>0.24500643978167197</v>
      </c>
      <c r="H11" s="127">
        <f>+Presupuesto!J56</f>
        <v>0.9999407908955904</v>
      </c>
      <c r="I11" s="127">
        <f>Presupuesto!M56</f>
        <v>0</v>
      </c>
      <c r="J11" s="128" t="s">
        <v>20</v>
      </c>
      <c r="K11" s="128" t="s">
        <v>24</v>
      </c>
    </row>
    <row r="12" spans="2:11" ht="210" customHeight="1" x14ac:dyDescent="0.2">
      <c r="B12" s="4">
        <v>8169</v>
      </c>
      <c r="C12" s="129">
        <v>4</v>
      </c>
      <c r="D12" s="129">
        <v>4</v>
      </c>
      <c r="E12" s="130">
        <f>((14+100+0)/3)/100</f>
        <v>0.38</v>
      </c>
      <c r="F12" s="127">
        <f>+Presupuesto!E62</f>
        <v>0.16744942270244795</v>
      </c>
      <c r="G12" s="127">
        <f>+Presupuesto!G62</f>
        <v>0.70422099851593301</v>
      </c>
      <c r="H12" s="127">
        <f>+Presupuesto!J62</f>
        <v>0.54911964781100409</v>
      </c>
      <c r="I12" s="127">
        <f>Presupuesto!M62</f>
        <v>0.12456591620839878</v>
      </c>
      <c r="J12" s="128" t="s">
        <v>25</v>
      </c>
      <c r="K12" s="132" t="s">
        <v>26</v>
      </c>
    </row>
    <row r="13" spans="2:11" ht="18.75" customHeight="1" x14ac:dyDescent="0.2">
      <c r="B13" s="3" t="s">
        <v>27</v>
      </c>
      <c r="C13" s="3">
        <f t="shared" ref="C13:D13" si="0">SUM(C5:C12)</f>
        <v>44</v>
      </c>
      <c r="D13" s="3">
        <f t="shared" si="0"/>
        <v>43</v>
      </c>
      <c r="E13" s="5">
        <f t="shared" ref="E13:I13" si="1">AVERAGE(E5:E12)</f>
        <v>0.45457389520202024</v>
      </c>
      <c r="F13" s="5">
        <f t="shared" si="1"/>
        <v>0.64703554455445134</v>
      </c>
      <c r="G13" s="5">
        <f t="shared" si="1"/>
        <v>0.28973535109922843</v>
      </c>
      <c r="H13" s="5">
        <f t="shared" si="1"/>
        <v>0.74415166758486462</v>
      </c>
      <c r="I13" s="5">
        <f t="shared" si="1"/>
        <v>2.3577249850403721E-2</v>
      </c>
      <c r="J13" s="6"/>
      <c r="K13" s="6"/>
    </row>
    <row r="14" spans="2:11" ht="18.75" customHeight="1" x14ac:dyDescent="0.2"/>
    <row r="15" spans="2:11" ht="18.75" customHeight="1" x14ac:dyDescent="0.2">
      <c r="H15" s="7"/>
    </row>
    <row r="16" spans="2:11" ht="18.75" customHeight="1" x14ac:dyDescent="0.2">
      <c r="B16" s="343" t="s">
        <v>28</v>
      </c>
      <c r="C16" s="344"/>
      <c r="D16" s="344"/>
    </row>
    <row r="17" spans="2:5" ht="18.75" customHeight="1" x14ac:dyDescent="0.2">
      <c r="B17" s="345" t="s">
        <v>29</v>
      </c>
      <c r="C17" s="333" t="s">
        <v>30</v>
      </c>
      <c r="D17" s="334"/>
    </row>
    <row r="18" spans="2:5" ht="18.75" customHeight="1" x14ac:dyDescent="0.2">
      <c r="B18" s="346"/>
      <c r="C18" s="40" t="s">
        <v>31</v>
      </c>
      <c r="D18" s="288" t="s">
        <v>32</v>
      </c>
      <c r="E18" s="229"/>
    </row>
    <row r="19" spans="2:5" ht="18.75" customHeight="1" x14ac:dyDescent="0.2">
      <c r="B19" s="39" t="s">
        <v>33</v>
      </c>
      <c r="C19" s="41">
        <f>+Presupuesto!K62</f>
        <v>180938098864</v>
      </c>
      <c r="D19" s="31">
        <f>+Presupuesto!L62</f>
        <v>22538720062</v>
      </c>
      <c r="E19" s="301">
        <f>+D19/C19</f>
        <v>0.12456591620839878</v>
      </c>
    </row>
    <row r="20" spans="2:5" ht="18.75" customHeight="1" x14ac:dyDescent="0.2">
      <c r="B20" s="33" t="s">
        <v>34</v>
      </c>
      <c r="C20" s="36">
        <f>+Presupuesto!K43</f>
        <v>7988098646</v>
      </c>
      <c r="D20" s="32">
        <f>+Presupuesto!L43</f>
        <v>224506005</v>
      </c>
      <c r="E20" s="301">
        <f>+D20/C20</f>
        <v>2.8105061661002427E-2</v>
      </c>
    </row>
    <row r="21" spans="2:5" ht="18.75" customHeight="1" x14ac:dyDescent="0.2">
      <c r="B21" s="33" t="s">
        <v>35</v>
      </c>
      <c r="C21" s="36">
        <f>+Presupuesto!K13+Presupuesto!K28+Presupuesto!K38</f>
        <v>3380506845</v>
      </c>
      <c r="D21" s="31">
        <f>+Presupuesto!L30</f>
        <v>2945533</v>
      </c>
      <c r="E21" s="301">
        <f t="shared" ref="E21:E22" si="2">+D21/C21</f>
        <v>8.7132880809179367E-4</v>
      </c>
    </row>
    <row r="22" spans="2:5" ht="18.75" customHeight="1" x14ac:dyDescent="0.2">
      <c r="B22" s="33" t="s">
        <v>36</v>
      </c>
      <c r="C22" s="36">
        <f>+Presupuesto!K47</f>
        <v>51884208</v>
      </c>
      <c r="D22" s="289">
        <f>+Presupuesto!L45</f>
        <v>0</v>
      </c>
      <c r="E22" s="300">
        <f t="shared" si="2"/>
        <v>0</v>
      </c>
    </row>
    <row r="23" spans="2:5" ht="18.75" customHeight="1" x14ac:dyDescent="0.2">
      <c r="B23" s="8" t="s">
        <v>37</v>
      </c>
      <c r="C23" s="34">
        <f>SUM(C19:C22)</f>
        <v>192358588563</v>
      </c>
      <c r="D23" s="35">
        <f>SUM(D19:D22)</f>
        <v>22766171600</v>
      </c>
    </row>
    <row r="24" spans="2:5" ht="18.75" customHeight="1" x14ac:dyDescent="0.2">
      <c r="D24" s="37"/>
    </row>
    <row r="25" spans="2:5" ht="18.75" customHeight="1" x14ac:dyDescent="0.2">
      <c r="B25" s="335" t="s">
        <v>38</v>
      </c>
      <c r="C25" s="335"/>
      <c r="D25" s="335"/>
    </row>
  </sheetData>
  <mergeCells count="10">
    <mergeCell ref="C17:D17"/>
    <mergeCell ref="B25:D25"/>
    <mergeCell ref="B2:K2"/>
    <mergeCell ref="B3:B4"/>
    <mergeCell ref="C3:D3"/>
    <mergeCell ref="E3:I3"/>
    <mergeCell ref="J3:J4"/>
    <mergeCell ref="K3:K4"/>
    <mergeCell ref="B16:D16"/>
    <mergeCell ref="B17:B18"/>
  </mergeCells>
  <pageMargins left="0.70866141732283472" right="0.70866141732283472" top="0.74803149606299213" bottom="0.74803149606299213" header="0" footer="0"/>
  <pageSetup paperSize="3" scale="75"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A1953"/>
  </sheetPr>
  <dimension ref="A1:N14"/>
  <sheetViews>
    <sheetView showGridLines="0" topLeftCell="H11" workbookViewId="0">
      <selection activeCell="L11" sqref="L11"/>
    </sheetView>
  </sheetViews>
  <sheetFormatPr baseColWidth="10" defaultColWidth="14.42578125" defaultRowHeight="15" customHeight="1" x14ac:dyDescent="0.2"/>
  <cols>
    <col min="1" max="1" width="20.7109375" style="86" customWidth="1"/>
    <col min="2" max="2" width="31.140625" style="86" customWidth="1"/>
    <col min="3" max="3" width="90.42578125" style="88" customWidth="1"/>
    <col min="4" max="4" width="20.42578125" style="86" customWidth="1"/>
    <col min="5" max="5" width="13" style="86" customWidth="1"/>
    <col min="6" max="6" width="34.85546875" style="86" customWidth="1"/>
    <col min="7" max="7" width="39.42578125" style="86" customWidth="1"/>
    <col min="8" max="8" width="21.140625" style="89" customWidth="1"/>
    <col min="9" max="9" width="59.42578125" style="86" customWidth="1"/>
    <col min="10" max="10" width="57" style="86" customWidth="1"/>
    <col min="11" max="11" width="40" style="88" customWidth="1"/>
    <col min="12" max="12" width="53.85546875" style="88" customWidth="1"/>
    <col min="13" max="13" width="59.85546875" style="88" customWidth="1"/>
    <col min="14" max="26" width="10.7109375" style="86" customWidth="1"/>
    <col min="27" max="16384" width="14.42578125" style="86"/>
  </cols>
  <sheetData>
    <row r="1" spans="1:14" ht="30" customHeight="1" x14ac:dyDescent="0.2">
      <c r="A1" s="499" t="s">
        <v>336</v>
      </c>
      <c r="B1" s="539"/>
      <c r="C1" s="539"/>
      <c r="D1" s="539"/>
      <c r="E1" s="539"/>
      <c r="F1" s="539"/>
      <c r="G1" s="539"/>
      <c r="H1" s="539"/>
      <c r="I1" s="539"/>
      <c r="J1" s="539"/>
      <c r="K1" s="539"/>
      <c r="L1" s="539"/>
      <c r="M1" s="538"/>
    </row>
    <row r="2" spans="1:14" ht="30" customHeight="1" x14ac:dyDescent="0.2">
      <c r="A2" s="493" t="s">
        <v>68</v>
      </c>
      <c r="B2" s="497" t="s">
        <v>69</v>
      </c>
      <c r="C2" s="539"/>
      <c r="D2" s="539"/>
      <c r="E2" s="539"/>
      <c r="F2" s="538"/>
      <c r="G2" s="497" t="s">
        <v>70</v>
      </c>
      <c r="H2" s="539"/>
      <c r="I2" s="538"/>
      <c r="J2" s="491" t="s">
        <v>71</v>
      </c>
      <c r="K2" s="491" t="s">
        <v>72</v>
      </c>
      <c r="L2" s="491" t="s">
        <v>86</v>
      </c>
      <c r="M2" s="491" t="s">
        <v>87</v>
      </c>
    </row>
    <row r="3" spans="1:14" ht="42.75" customHeight="1" x14ac:dyDescent="0.2">
      <c r="A3" s="540"/>
      <c r="B3" s="495" t="s">
        <v>74</v>
      </c>
      <c r="C3" s="538"/>
      <c r="D3" s="495" t="s">
        <v>75</v>
      </c>
      <c r="E3" s="539"/>
      <c r="F3" s="538"/>
      <c r="G3" s="87" t="s">
        <v>76</v>
      </c>
      <c r="H3" s="87" t="s">
        <v>140</v>
      </c>
      <c r="I3" s="87" t="s">
        <v>77</v>
      </c>
      <c r="J3" s="540"/>
      <c r="K3" s="537"/>
      <c r="L3" s="537"/>
      <c r="M3" s="537"/>
    </row>
    <row r="4" spans="1:14" ht="213.75" customHeight="1" x14ac:dyDescent="0.2">
      <c r="A4" s="545" t="s">
        <v>337</v>
      </c>
      <c r="B4" s="545" t="s">
        <v>338</v>
      </c>
      <c r="C4" s="545" t="s">
        <v>339</v>
      </c>
      <c r="D4" s="547">
        <f>+Presupuesto!D57</f>
        <v>1567909000</v>
      </c>
      <c r="E4" s="548">
        <f>+Presupuesto!E57</f>
        <v>0.11611193838666432</v>
      </c>
      <c r="F4" s="543" t="str">
        <f>+"• Se asignaron recursos por: " &amp; TEXT(Presupuesto!C57,"$#.##")&amp;" y se comprometió " &amp;TEXT(Presupuesto!D57,"$#.##") &amp;"("&amp; TEXT(Presupuesto!E57,"0,00%") &amp;")" &amp;
"
• Giros en la vigencia: "&amp;TEXT(Presupuesto!F57,"$#.##")&amp;"("&amp;TEXT(Presupuesto!G57,"0,00%")&amp;")"&amp;
"
Reservas constituidas en 2024 a pagar en 2025 (Nuevo Contrato Social): "&amp;TEXT(Presupuesto!H61,"$#.##")&amp;", "&amp;"giros: "&amp; TEXT(Presupuesto!I61,"$#.##")&amp;" ("&amp;TEXT(Presupuesto!J61,"0,00%")&amp;")"&amp;
"
• Reservas constituidas en 2024 a pagar en 2025 (Bogotá Camina Segura):"&amp;TEXT(Presupuesto!H57,"$#.##")&amp;", "&amp;"giros: "&amp; TEXT(Presupuesto!I57,"$#.##")&amp;" ("&amp;TEXT(Presupuesto!J57,"0,00%")&amp;")"</f>
        <v>• Se asignaron recursos por: $13503426278. y se comprometió $1567909000.(012%)
• Giros en la vigencia: $409865000.(026%)
Reservas constituidas en 2024 a pagar en 2025 (Nuevo Contrato Social): $123194241., giros: $109893167. (073%)
• Reservas constituidas en 2024 a pagar en 2025 (Bogotá Camina Segura):$3563669254., giros: $1712027578. (048%)</v>
      </c>
      <c r="G4" s="543" t="s">
        <v>340</v>
      </c>
      <c r="H4" s="549">
        <f>+Presupuesto!N57</f>
        <v>11935517278</v>
      </c>
      <c r="I4" s="551" t="s">
        <v>269</v>
      </c>
      <c r="J4" s="518" t="s">
        <v>372</v>
      </c>
      <c r="K4" s="518" t="s">
        <v>341</v>
      </c>
      <c r="L4" s="518" t="s">
        <v>342</v>
      </c>
      <c r="M4" s="543" t="s">
        <v>373</v>
      </c>
    </row>
    <row r="5" spans="1:14" ht="43.5" customHeight="1" x14ac:dyDescent="0.2">
      <c r="A5" s="546"/>
      <c r="B5" s="546"/>
      <c r="C5" s="552"/>
      <c r="D5" s="546"/>
      <c r="E5" s="546"/>
      <c r="F5" s="546"/>
      <c r="G5" s="546"/>
      <c r="H5" s="550"/>
      <c r="I5" s="519"/>
      <c r="J5" s="542"/>
      <c r="K5" s="542"/>
      <c r="L5" s="542"/>
      <c r="M5" s="544"/>
    </row>
    <row r="6" spans="1:14" ht="30" customHeight="1" x14ac:dyDescent="0.2">
      <c r="A6" s="493" t="s">
        <v>85</v>
      </c>
      <c r="B6" s="497" t="s">
        <v>69</v>
      </c>
      <c r="C6" s="539"/>
      <c r="D6" s="539"/>
      <c r="E6" s="539"/>
      <c r="F6" s="538"/>
      <c r="G6" s="497" t="s">
        <v>70</v>
      </c>
      <c r="H6" s="539"/>
      <c r="I6" s="538"/>
      <c r="J6" s="491" t="s">
        <v>71</v>
      </c>
      <c r="K6" s="491" t="s">
        <v>72</v>
      </c>
      <c r="L6" s="491" t="s">
        <v>86</v>
      </c>
      <c r="M6" s="491" t="s">
        <v>87</v>
      </c>
    </row>
    <row r="7" spans="1:14" ht="36" x14ac:dyDescent="0.2">
      <c r="A7" s="540"/>
      <c r="B7" s="495" t="s">
        <v>74</v>
      </c>
      <c r="C7" s="559"/>
      <c r="D7" s="495" t="s">
        <v>75</v>
      </c>
      <c r="E7" s="539"/>
      <c r="F7" s="538"/>
      <c r="G7" s="87" t="s">
        <v>76</v>
      </c>
      <c r="H7" s="87" t="s">
        <v>140</v>
      </c>
      <c r="I7" s="87" t="s">
        <v>77</v>
      </c>
      <c r="J7" s="540"/>
      <c r="K7" s="537"/>
      <c r="L7" s="537"/>
      <c r="M7" s="537"/>
    </row>
    <row r="8" spans="1:14" ht="246.75" customHeight="1" x14ac:dyDescent="0.2">
      <c r="A8" s="253" t="s">
        <v>343</v>
      </c>
      <c r="B8" s="279" t="s">
        <v>344</v>
      </c>
      <c r="C8" s="118" t="s">
        <v>409</v>
      </c>
      <c r="D8" s="99">
        <f>+Presupuesto!D58</f>
        <v>1934243708</v>
      </c>
      <c r="E8" s="100">
        <f>+Presupuesto!E58</f>
        <v>5.6818190952436551E-2</v>
      </c>
      <c r="F8" s="58" t="str">
        <f>+"• Se asignaron recursos por: " &amp; TEXT(Presupuesto!C58,"$#.##")&amp;" y se comprometió " &amp;TEXT(Presupuesto!D58,"$#.##") &amp;"("&amp; TEXT(Presupuesto!E58,"0,00%") &amp;")" &amp;
"
• Giros en la vigencia: "&amp;TEXT(Presupuesto!F58,"$#.##")&amp;"("&amp;TEXT(Presupuesto!G58,"0,00%")&amp;")"&amp;
"
Reservas constituidas en 2024 a pagar en 2025 (Nuevo Contrato Social): "&amp;TEXT(Presupuesto!H61,"$#.##")&amp;", "&amp;"giros: "&amp; TEXT(Presupuesto!I61,"$#.##")&amp;" ("&amp;TEXT(Presupuesto!J61,"0,00%")&amp;")"&amp;
"
• Reservas constituidas en 2024 a pagar en 2025 (Bogotá Camina Segura):"&amp;TEXT(Presupuesto!H58,"$#.##")&amp;", "&amp;"giros: "&amp; TEXT(Presupuesto!I58,"$#.##")&amp;" ("&amp;TEXT(Presupuesto!J58,"0,00%")&amp;")"</f>
        <v>• Se asignaron recursos por: $34042683788. y se comprometió $1934243708.(006%)
• Giros en la vigencia: $424985675.(022%)
Reservas constituidas en 2024 a pagar en 2025 (Nuevo Contrato Social): $123194241., giros: $109893167. (073%)
• Reservas constituidas en 2024 a pagar en 2025 (Bogotá Camina Segura):$1871135225., giros: $1012132407. (054%)</v>
      </c>
      <c r="G8" s="58" t="s">
        <v>345</v>
      </c>
      <c r="H8" s="101">
        <f>+Presupuesto!N58</f>
        <v>32108440080</v>
      </c>
      <c r="I8" s="102" t="s">
        <v>269</v>
      </c>
      <c r="J8" s="102" t="s">
        <v>369</v>
      </c>
      <c r="K8" s="102" t="s">
        <v>341</v>
      </c>
      <c r="L8" s="102" t="s">
        <v>346</v>
      </c>
      <c r="M8" s="328" t="s">
        <v>374</v>
      </c>
    </row>
    <row r="9" spans="1:14" ht="30" customHeight="1" x14ac:dyDescent="0.2">
      <c r="A9" s="493" t="s">
        <v>94</v>
      </c>
      <c r="B9" s="497" t="s">
        <v>69</v>
      </c>
      <c r="C9" s="556"/>
      <c r="D9" s="556"/>
      <c r="E9" s="556"/>
      <c r="F9" s="557"/>
      <c r="G9" s="497" t="s">
        <v>70</v>
      </c>
      <c r="H9" s="556"/>
      <c r="I9" s="557"/>
      <c r="J9" s="536" t="s">
        <v>71</v>
      </c>
      <c r="K9" s="491" t="s">
        <v>72</v>
      </c>
      <c r="L9" s="491" t="s">
        <v>347</v>
      </c>
      <c r="M9" s="491" t="s">
        <v>87</v>
      </c>
    </row>
    <row r="10" spans="1:14" ht="36" x14ac:dyDescent="0.2">
      <c r="A10" s="540"/>
      <c r="B10" s="558" t="s">
        <v>74</v>
      </c>
      <c r="C10" s="559"/>
      <c r="D10" s="558" t="s">
        <v>75</v>
      </c>
      <c r="E10" s="560"/>
      <c r="F10" s="559"/>
      <c r="G10" s="281" t="s">
        <v>76</v>
      </c>
      <c r="H10" s="87" t="s">
        <v>140</v>
      </c>
      <c r="I10" s="281" t="s">
        <v>77</v>
      </c>
      <c r="J10" s="541"/>
      <c r="K10" s="536"/>
      <c r="L10" s="536"/>
      <c r="M10" s="536"/>
    </row>
    <row r="11" spans="1:14" ht="254.25" customHeight="1" x14ac:dyDescent="0.2">
      <c r="A11" s="279" t="s">
        <v>348</v>
      </c>
      <c r="B11" s="283" t="s">
        <v>349</v>
      </c>
      <c r="C11" s="284" t="s">
        <v>350</v>
      </c>
      <c r="D11" s="285">
        <f>+Presupuesto!D59</f>
        <v>0</v>
      </c>
      <c r="E11" s="100">
        <f>+Presupuesto!E59</f>
        <v>0</v>
      </c>
      <c r="F11" s="286" t="str">
        <f>+"• Se asignaron recursos por: " &amp; TEXT(Presupuesto!C59,"$#.##")&amp;" y se comprometió " &amp;TEXT(Presupuesto!D59,"$#.##") &amp;"("&amp; TEXT(Presupuesto!E59,"0,00%") &amp;")" &amp;
"
• Giros en la vigencia: "&amp;TEXT(Presupuesto!F59,"$#.##")&amp;"("&amp;TEXT(Presupuesto!G59,"0,00%")&amp;")"&amp;
"
Reservas constituidas en 2024 a pagar en 2025 (Nuevo Contrato Social): "&amp;TEXT(Presupuesto!H61,"$#.##")&amp;", "&amp;"giros: "&amp; TEXT(Presupuesto!I61,"$#.##")&amp;" ("&amp;TEXT(Presupuesto!J61,"0,00%")&amp;")"&amp;
"
• Reservas constituidas en 2024 a pagar en 2025 (Bogotá Camina Segura):"&amp;TEXT(Presupuesto!H59,"$#.##")&amp;", "&amp;"giros: "&amp; TEXT(Presupuesto!I59,"$#.##")&amp;" ("&amp;TEXT(Presupuesto!J59,"0,00%")&amp;")"</f>
        <v>• Se asignaron recursos por: $10313175000. y se comprometió $.(000%)
• Giros en la vigencia: $.(000%)
Reservas constituidas en 2024 a pagar en 2025 (Nuevo Contrato Social): $123194241., giros: $109893167. (073%)
• Reservas constituidas en 2024 a pagar en 2025 (Bogotá Camina Segura):$., giros: $. (000%)</v>
      </c>
      <c r="G11" s="282" t="s">
        <v>351</v>
      </c>
      <c r="H11" s="104">
        <f>+Presupuesto!N59</f>
        <v>10313175000</v>
      </c>
      <c r="I11" s="329" t="s">
        <v>269</v>
      </c>
      <c r="J11" s="102" t="s">
        <v>370</v>
      </c>
      <c r="K11" s="102" t="s">
        <v>341</v>
      </c>
      <c r="L11" s="102" t="s">
        <v>352</v>
      </c>
      <c r="M11" s="112" t="s">
        <v>375</v>
      </c>
      <c r="N11" s="280"/>
    </row>
    <row r="12" spans="1:14" ht="30" customHeight="1" x14ac:dyDescent="0.2">
      <c r="A12" s="493" t="s">
        <v>101</v>
      </c>
      <c r="B12" s="553" t="s">
        <v>69</v>
      </c>
      <c r="C12" s="554"/>
      <c r="D12" s="554"/>
      <c r="E12" s="554"/>
      <c r="F12" s="555"/>
      <c r="G12" s="553" t="s">
        <v>70</v>
      </c>
      <c r="H12" s="554"/>
      <c r="I12" s="555"/>
      <c r="J12" s="536" t="s">
        <v>71</v>
      </c>
      <c r="K12" s="536" t="s">
        <v>72</v>
      </c>
      <c r="L12" s="536" t="s">
        <v>86</v>
      </c>
      <c r="M12" s="536" t="s">
        <v>87</v>
      </c>
    </row>
    <row r="13" spans="1:14" ht="36" x14ac:dyDescent="0.2">
      <c r="A13" s="540"/>
      <c r="B13" s="495" t="s">
        <v>74</v>
      </c>
      <c r="C13" s="538"/>
      <c r="D13" s="495" t="s">
        <v>75</v>
      </c>
      <c r="E13" s="539"/>
      <c r="F13" s="538"/>
      <c r="G13" s="87" t="s">
        <v>76</v>
      </c>
      <c r="H13" s="87" t="s">
        <v>140</v>
      </c>
      <c r="I13" s="87" t="s">
        <v>77</v>
      </c>
      <c r="J13" s="540"/>
      <c r="K13" s="537"/>
      <c r="L13" s="537"/>
      <c r="M13" s="537"/>
    </row>
    <row r="14" spans="1:14" ht="252" x14ac:dyDescent="0.2">
      <c r="A14" s="253" t="s">
        <v>353</v>
      </c>
      <c r="B14" s="253" t="s">
        <v>354</v>
      </c>
      <c r="C14" s="102" t="s">
        <v>355</v>
      </c>
      <c r="D14" s="103">
        <f>Presupuesto!D60</f>
        <v>21714449098</v>
      </c>
      <c r="E14" s="100">
        <f>Presupuesto!E60</f>
        <v>0.23416080859504657</v>
      </c>
      <c r="F14" s="58" t="str">
        <f>+"• Se asignaron recursos por: " &amp; TEXT(Presupuesto!C60,"$#.##")&amp;" y se comprometió " &amp;TEXT(Presupuesto!D60,"$#.##") &amp;"("&amp; TEXT(Presupuesto!E60,"0,00%") &amp;")" &amp;
"
• Giros en la vigencia: "&amp;TEXT(Presupuesto!F60,"$#.##")&amp;"("&amp;TEXT(Presupuesto!G60,"0,00%")&amp;")"&amp;
"
Reservas constituidas en 2024 a pagar en 2025 (Nuevo Contrato Social): "&amp;TEXT(Presupuesto!H61,"$#.##")&amp;", "&amp;"giros: "&amp; TEXT(Presupuesto!I61,"$#.##")&amp;" ("&amp;TEXT(Presupuesto!J61,"0,00%")&amp;")"&amp;
"
• Reservas constituidas en 2024 a pagar en 2025 (Bogotá Camina Segura):"&amp;TEXT(Presupuesto!H60,"$#.##")&amp;", "&amp;"giros: "&amp; TEXT(Presupuesto!I60,"$#.##")&amp;" ("&amp;TEXT(Presupuesto!J60,"0,00%")&amp;")"</f>
        <v>• Se asignaron recursos por: $92733063352. y se comprometió $21714449098.(023%)
• Giros en la vigencia: $16923209828.(078%)
Reservas constituidas en 2024 a pagar en 2025 (Nuevo Contrato Social): $123194241., giros: $109893167. (073%)
• Reservas constituidas en 2024 a pagar en 2025 (Bogotá Camina Segura):$593829534., giros: $586281401. (099%)</v>
      </c>
      <c r="G14" s="58" t="s">
        <v>356</v>
      </c>
      <c r="H14" s="104">
        <f>Presupuesto!N60</f>
        <v>71018614254</v>
      </c>
      <c r="I14" s="102" t="s">
        <v>269</v>
      </c>
      <c r="J14" s="102" t="s">
        <v>371</v>
      </c>
      <c r="K14" s="102" t="s">
        <v>341</v>
      </c>
      <c r="L14" s="102" t="s">
        <v>357</v>
      </c>
      <c r="M14" s="328" t="s">
        <v>376</v>
      </c>
    </row>
  </sheetData>
  <mergeCells count="50">
    <mergeCell ref="A9:A10"/>
    <mergeCell ref="B9:F9"/>
    <mergeCell ref="G9:I9"/>
    <mergeCell ref="A6:A7"/>
    <mergeCell ref="B6:F6"/>
    <mergeCell ref="G6:I6"/>
    <mergeCell ref="B10:C10"/>
    <mergeCell ref="D10:F10"/>
    <mergeCell ref="B7:C7"/>
    <mergeCell ref="D7:F7"/>
    <mergeCell ref="A12:A13"/>
    <mergeCell ref="B12:F12"/>
    <mergeCell ref="G12:I12"/>
    <mergeCell ref="J12:J13"/>
    <mergeCell ref="K12:K13"/>
    <mergeCell ref="A1:M1"/>
    <mergeCell ref="B2:F2"/>
    <mergeCell ref="G2:I2"/>
    <mergeCell ref="J2:J3"/>
    <mergeCell ref="K2:K3"/>
    <mergeCell ref="L2:L3"/>
    <mergeCell ref="M2:M3"/>
    <mergeCell ref="D3:F3"/>
    <mergeCell ref="L4:L5"/>
    <mergeCell ref="M4:M5"/>
    <mergeCell ref="A2:A3"/>
    <mergeCell ref="B3:C3"/>
    <mergeCell ref="A4:A5"/>
    <mergeCell ref="B4:B5"/>
    <mergeCell ref="D4:D5"/>
    <mergeCell ref="E4:E5"/>
    <mergeCell ref="F4:F5"/>
    <mergeCell ref="G4:G5"/>
    <mergeCell ref="H4:H5"/>
    <mergeCell ref="I4:I5"/>
    <mergeCell ref="J4:J5"/>
    <mergeCell ref="K4:K5"/>
    <mergeCell ref="C4:C5"/>
    <mergeCell ref="L12:L13"/>
    <mergeCell ref="M12:M13"/>
    <mergeCell ref="B13:C13"/>
    <mergeCell ref="D13:F13"/>
    <mergeCell ref="J6:J7"/>
    <mergeCell ref="K6:K7"/>
    <mergeCell ref="L6:L7"/>
    <mergeCell ref="M6:M7"/>
    <mergeCell ref="L9:L10"/>
    <mergeCell ref="J9:J10"/>
    <mergeCell ref="K9:K10"/>
    <mergeCell ref="M9:M10"/>
  </mergeCell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7CFF-00B5-41B0-9C32-316E25B07082}">
  <dimension ref="B3:I12"/>
  <sheetViews>
    <sheetView workbookViewId="0">
      <selection activeCell="B3" sqref="B3:I12"/>
    </sheetView>
  </sheetViews>
  <sheetFormatPr baseColWidth="10" defaultRowHeight="15" x14ac:dyDescent="0.25"/>
  <cols>
    <col min="2" max="2" width="9.85546875" customWidth="1"/>
    <col min="4" max="4" width="10" customWidth="1"/>
    <col min="5" max="5" width="14.5703125" customWidth="1"/>
    <col min="6" max="6" width="12.5703125" customWidth="1"/>
    <col min="7" max="7" width="11.28515625" customWidth="1"/>
    <col min="8" max="8" width="16.42578125" customWidth="1"/>
    <col min="9" max="9" width="9.42578125" customWidth="1"/>
  </cols>
  <sheetData>
    <row r="3" spans="2:9" ht="45" customHeight="1" x14ac:dyDescent="0.25">
      <c r="B3" s="562" t="s">
        <v>1</v>
      </c>
      <c r="C3" s="561" t="s">
        <v>2</v>
      </c>
      <c r="D3" s="561"/>
      <c r="E3" s="562" t="s">
        <v>3</v>
      </c>
      <c r="F3" s="562"/>
      <c r="G3" s="562"/>
      <c r="H3" s="562"/>
      <c r="I3" s="562"/>
    </row>
    <row r="4" spans="2:9" ht="33.75" x14ac:dyDescent="0.25">
      <c r="B4" s="562"/>
      <c r="C4" s="294" t="s">
        <v>6</v>
      </c>
      <c r="D4" s="294" t="s">
        <v>7</v>
      </c>
      <c r="E4" s="294" t="s">
        <v>360</v>
      </c>
      <c r="F4" s="294" t="s">
        <v>9</v>
      </c>
      <c r="G4" s="294" t="s">
        <v>10</v>
      </c>
      <c r="H4" s="294" t="s">
        <v>361</v>
      </c>
      <c r="I4" s="294" t="s">
        <v>362</v>
      </c>
    </row>
    <row r="5" spans="2:9" x14ac:dyDescent="0.25">
      <c r="B5" s="295">
        <v>8154</v>
      </c>
      <c r="C5" s="296">
        <v>9</v>
      </c>
      <c r="D5" s="296">
        <v>9</v>
      </c>
      <c r="E5" s="297">
        <v>0.53208888888888883</v>
      </c>
      <c r="F5" s="297">
        <v>0.7149656137982513</v>
      </c>
      <c r="G5" s="297">
        <v>0.33204988037916927</v>
      </c>
      <c r="H5" s="297">
        <v>0.6232419825295531</v>
      </c>
      <c r="I5" s="297">
        <v>2.6172241729305523E-3</v>
      </c>
    </row>
    <row r="6" spans="2:9" x14ac:dyDescent="0.25">
      <c r="B6" s="295">
        <v>8155</v>
      </c>
      <c r="C6" s="298">
        <v>12</v>
      </c>
      <c r="D6" s="298">
        <v>11</v>
      </c>
      <c r="E6" s="297">
        <v>0.62362727272727281</v>
      </c>
      <c r="F6" s="297">
        <v>0.73136236301517155</v>
      </c>
      <c r="G6" s="297">
        <v>0.11279633680826098</v>
      </c>
      <c r="H6" s="297">
        <v>0.73203987061042142</v>
      </c>
      <c r="I6" s="297">
        <v>2.6172241729305523E-3</v>
      </c>
    </row>
    <row r="7" spans="2:9" x14ac:dyDescent="0.25">
      <c r="B7" s="295">
        <v>8159</v>
      </c>
      <c r="C7" s="298">
        <v>8</v>
      </c>
      <c r="D7" s="298">
        <v>8</v>
      </c>
      <c r="E7" s="297">
        <v>0.252475</v>
      </c>
      <c r="F7" s="297">
        <v>0.83624120506411648</v>
      </c>
      <c r="G7" s="297">
        <v>0.15625252312489191</v>
      </c>
      <c r="H7" s="297">
        <v>0.52955971203740593</v>
      </c>
      <c r="I7" s="297">
        <v>2.6172241729305523E-3</v>
      </c>
    </row>
    <row r="8" spans="2:9" x14ac:dyDescent="0.25">
      <c r="B8" s="295">
        <v>8162</v>
      </c>
      <c r="C8" s="298">
        <v>3</v>
      </c>
      <c r="D8" s="298">
        <v>3</v>
      </c>
      <c r="E8" s="297">
        <v>0.33333333333333337</v>
      </c>
      <c r="F8" s="297">
        <v>0.34507033521358027</v>
      </c>
      <c r="G8" s="297">
        <v>0.36575405979920028</v>
      </c>
      <c r="H8" s="297">
        <v>0.69096472108162366</v>
      </c>
      <c r="I8" s="297">
        <v>3.2062473447492683E-2</v>
      </c>
    </row>
    <row r="9" spans="2:9" x14ac:dyDescent="0.25">
      <c r="B9" s="295">
        <v>8165</v>
      </c>
      <c r="C9" s="298">
        <v>2</v>
      </c>
      <c r="D9" s="298">
        <v>2</v>
      </c>
      <c r="E9" s="297">
        <v>0.97499999999999998</v>
      </c>
      <c r="F9" s="297">
        <v>0.86796697253334787</v>
      </c>
      <c r="G9" s="297">
        <v>0.24732938038660257</v>
      </c>
      <c r="H9" s="297">
        <v>0.84843553707237507</v>
      </c>
      <c r="I9" s="297">
        <v>0</v>
      </c>
    </row>
    <row r="10" spans="2:9" x14ac:dyDescent="0.25">
      <c r="B10" s="295">
        <v>8167</v>
      </c>
      <c r="C10" s="296">
        <v>3</v>
      </c>
      <c r="D10" s="296">
        <v>3</v>
      </c>
      <c r="E10" s="297">
        <v>0.49246666666666672</v>
      </c>
      <c r="F10" s="297">
        <v>0.93336678260869566</v>
      </c>
      <c r="G10" s="297">
        <v>0.15447318999809759</v>
      </c>
      <c r="H10" s="297">
        <v>0.97991107864094307</v>
      </c>
      <c r="I10" s="297">
        <v>0</v>
      </c>
    </row>
    <row r="11" spans="2:9" x14ac:dyDescent="0.25">
      <c r="B11" s="295">
        <v>8168</v>
      </c>
      <c r="C11" s="298">
        <v>3</v>
      </c>
      <c r="D11" s="298">
        <v>3</v>
      </c>
      <c r="E11" s="297">
        <v>4.7599999999999996E-2</v>
      </c>
      <c r="F11" s="297">
        <v>0.57986166149999996</v>
      </c>
      <c r="G11" s="297">
        <v>0.24500643978167197</v>
      </c>
      <c r="H11" s="299">
        <v>0.99990000000000001</v>
      </c>
      <c r="I11" s="297">
        <v>0</v>
      </c>
    </row>
    <row r="12" spans="2:9" x14ac:dyDescent="0.25">
      <c r="B12" s="295">
        <v>8169</v>
      </c>
      <c r="C12" s="298">
        <v>4</v>
      </c>
      <c r="D12" s="298">
        <v>4</v>
      </c>
      <c r="E12" s="297">
        <v>0.38</v>
      </c>
      <c r="F12" s="297">
        <v>0.16744942270244795</v>
      </c>
      <c r="G12" s="297">
        <v>0.70422099851593301</v>
      </c>
      <c r="H12" s="297">
        <v>0.54911964781100409</v>
      </c>
      <c r="I12" s="297">
        <v>0.12456591620839878</v>
      </c>
    </row>
  </sheetData>
  <mergeCells count="3">
    <mergeCell ref="C3:D3"/>
    <mergeCell ref="B3:B4"/>
    <mergeCell ref="E3:I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BF548-E63B-4613-94FF-F86569F3DE04}">
  <dimension ref="C4:M6"/>
  <sheetViews>
    <sheetView workbookViewId="0">
      <selection activeCell="C4" sqref="C4:M6"/>
    </sheetView>
  </sheetViews>
  <sheetFormatPr baseColWidth="10" defaultRowHeight="15" x14ac:dyDescent="0.25"/>
  <sheetData>
    <row r="4" spans="3:13" x14ac:dyDescent="0.25">
      <c r="C4" s="304" t="s">
        <v>363</v>
      </c>
      <c r="D4" s="563">
        <v>8155</v>
      </c>
      <c r="E4" s="563"/>
      <c r="F4" s="305">
        <v>8159</v>
      </c>
      <c r="G4" s="563">
        <v>8162</v>
      </c>
      <c r="H4" s="563"/>
      <c r="I4" s="305">
        <v>8168</v>
      </c>
      <c r="J4" s="563">
        <v>8169</v>
      </c>
      <c r="K4" s="563"/>
      <c r="L4" s="563"/>
      <c r="M4" s="563"/>
    </row>
    <row r="5" spans="3:13" x14ac:dyDescent="0.25">
      <c r="C5" s="302" t="s">
        <v>364</v>
      </c>
      <c r="D5" s="48">
        <v>8</v>
      </c>
      <c r="E5" s="48">
        <v>9</v>
      </c>
      <c r="F5" s="48">
        <v>7</v>
      </c>
      <c r="G5" s="48">
        <v>1</v>
      </c>
      <c r="H5" s="48">
        <v>2</v>
      </c>
      <c r="I5" s="48">
        <v>3</v>
      </c>
      <c r="J5" s="48">
        <v>1</v>
      </c>
      <c r="K5" s="48">
        <v>2</v>
      </c>
      <c r="L5" s="48">
        <v>3</v>
      </c>
      <c r="M5" s="48">
        <v>4</v>
      </c>
    </row>
    <row r="6" spans="3:13" x14ac:dyDescent="0.25">
      <c r="C6" s="302" t="s">
        <v>46</v>
      </c>
      <c r="D6" s="306">
        <v>1</v>
      </c>
      <c r="E6" s="306">
        <v>1</v>
      </c>
      <c r="F6" s="306">
        <v>0.88</v>
      </c>
      <c r="G6" s="306">
        <v>0.65</v>
      </c>
      <c r="H6" s="306">
        <v>0.88</v>
      </c>
      <c r="I6" s="306">
        <v>0.5</v>
      </c>
      <c r="J6" s="306">
        <v>0.88</v>
      </c>
      <c r="K6" s="306">
        <v>0.94</v>
      </c>
      <c r="L6" s="306">
        <v>1</v>
      </c>
      <c r="M6" s="306">
        <v>0.77</v>
      </c>
    </row>
  </sheetData>
  <mergeCells count="3">
    <mergeCell ref="D4:E4"/>
    <mergeCell ref="G4:H4"/>
    <mergeCell ref="J4:M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EC089-00EC-4F08-85D8-B8F140C418F1}">
  <dimension ref="A1:T27"/>
  <sheetViews>
    <sheetView workbookViewId="0">
      <selection activeCell="A27" sqref="A27"/>
    </sheetView>
  </sheetViews>
  <sheetFormatPr baseColWidth="10" defaultColWidth="11.42578125" defaultRowHeight="15" x14ac:dyDescent="0.25"/>
  <cols>
    <col min="1" max="1" width="10.140625" customWidth="1"/>
    <col min="2" max="20" width="5.42578125" customWidth="1"/>
  </cols>
  <sheetData>
    <row r="1" spans="2:4" ht="15" customHeight="1" x14ac:dyDescent="0.25">
      <c r="B1" s="46" t="s">
        <v>39</v>
      </c>
      <c r="C1" s="46" t="s">
        <v>40</v>
      </c>
      <c r="D1" t="s">
        <v>358</v>
      </c>
    </row>
    <row r="2" spans="2:4" x14ac:dyDescent="0.25">
      <c r="B2" s="46"/>
      <c r="C2" s="46"/>
      <c r="D2" t="s">
        <v>46</v>
      </c>
    </row>
    <row r="3" spans="2:4" x14ac:dyDescent="0.25">
      <c r="B3" s="564">
        <v>7850</v>
      </c>
      <c r="C3" s="46">
        <v>3</v>
      </c>
      <c r="D3" s="47">
        <v>0.50466440635794918</v>
      </c>
    </row>
    <row r="4" spans="2:4" x14ac:dyDescent="0.25">
      <c r="B4" s="564"/>
      <c r="C4" s="46">
        <v>4</v>
      </c>
      <c r="D4" s="47">
        <v>0.57841774004683844</v>
      </c>
    </row>
    <row r="5" spans="2:4" x14ac:dyDescent="0.25">
      <c r="B5" s="564"/>
      <c r="C5" s="46">
        <v>5</v>
      </c>
      <c r="D5" s="47">
        <v>0.88938053097345138</v>
      </c>
    </row>
    <row r="6" spans="2:4" x14ac:dyDescent="0.25">
      <c r="B6" s="564">
        <v>7851</v>
      </c>
      <c r="C6" s="46">
        <v>1</v>
      </c>
      <c r="D6" s="47">
        <v>0.50335594877550782</v>
      </c>
    </row>
    <row r="7" spans="2:4" x14ac:dyDescent="0.25">
      <c r="B7" s="564"/>
      <c r="C7" s="46">
        <v>2</v>
      </c>
      <c r="D7" s="47">
        <v>0.84251806178583832</v>
      </c>
    </row>
    <row r="8" spans="2:4" x14ac:dyDescent="0.25">
      <c r="B8" s="564">
        <v>7852</v>
      </c>
      <c r="C8" s="46">
        <v>1</v>
      </c>
      <c r="D8" s="47">
        <v>0.65108458205474495</v>
      </c>
    </row>
    <row r="9" spans="2:4" x14ac:dyDescent="0.25">
      <c r="B9" s="564"/>
      <c r="C9" s="46">
        <v>2</v>
      </c>
      <c r="D9" s="47">
        <v>0.55752852708022604</v>
      </c>
    </row>
    <row r="10" spans="2:4" x14ac:dyDescent="0.25">
      <c r="B10" s="564"/>
      <c r="C10" s="46">
        <v>3</v>
      </c>
      <c r="D10" s="47">
        <v>0.5512468855209548</v>
      </c>
    </row>
    <row r="11" spans="2:4" x14ac:dyDescent="0.25">
      <c r="B11" s="564"/>
      <c r="C11" s="46">
        <v>4</v>
      </c>
      <c r="D11" s="47">
        <v>0.5455633433224224</v>
      </c>
    </row>
    <row r="12" spans="2:4" x14ac:dyDescent="0.25">
      <c r="B12" s="564">
        <v>7853</v>
      </c>
      <c r="C12" s="46">
        <v>1</v>
      </c>
      <c r="D12" s="47">
        <v>0.76360603499420243</v>
      </c>
    </row>
    <row r="13" spans="2:4" x14ac:dyDescent="0.25">
      <c r="B13" s="564"/>
      <c r="C13" s="46">
        <v>2</v>
      </c>
      <c r="D13" s="47">
        <v>0.79144408512831554</v>
      </c>
    </row>
    <row r="14" spans="2:4" x14ac:dyDescent="0.25">
      <c r="B14" s="564"/>
      <c r="C14" s="46">
        <v>5</v>
      </c>
      <c r="D14" s="47">
        <v>0.74930187913665447</v>
      </c>
    </row>
    <row r="15" spans="2:4" x14ac:dyDescent="0.25">
      <c r="B15" s="564"/>
      <c r="C15" s="46">
        <v>7</v>
      </c>
      <c r="D15" s="47">
        <v>1</v>
      </c>
    </row>
    <row r="16" spans="2:4" x14ac:dyDescent="0.25">
      <c r="B16" s="564">
        <v>7855</v>
      </c>
      <c r="C16" s="46">
        <v>1</v>
      </c>
      <c r="D16" s="47">
        <v>0.90425622100022041</v>
      </c>
    </row>
    <row r="17" spans="1:20" x14ac:dyDescent="0.25">
      <c r="B17" s="564"/>
      <c r="C17" s="46">
        <v>2</v>
      </c>
      <c r="D17" s="47">
        <v>0.85513036057084568</v>
      </c>
    </row>
    <row r="18" spans="1:20" x14ac:dyDescent="0.25">
      <c r="B18" s="564" t="s">
        <v>359</v>
      </c>
      <c r="C18" s="46">
        <v>2</v>
      </c>
      <c r="D18" s="47">
        <v>0.81065396957496449</v>
      </c>
    </row>
    <row r="19" spans="1:20" x14ac:dyDescent="0.25">
      <c r="B19" s="564"/>
      <c r="C19" s="46">
        <v>4</v>
      </c>
      <c r="D19" s="47">
        <v>0.8570651681645679</v>
      </c>
    </row>
    <row r="20" spans="1:20" x14ac:dyDescent="0.25">
      <c r="B20" s="564">
        <v>7857</v>
      </c>
      <c r="C20" s="46">
        <v>2</v>
      </c>
      <c r="D20" s="47">
        <v>0.5188019555393768</v>
      </c>
    </row>
    <row r="21" spans="1:20" x14ac:dyDescent="0.25">
      <c r="B21" s="564"/>
      <c r="C21" s="46">
        <v>4</v>
      </c>
      <c r="D21" s="47">
        <v>1</v>
      </c>
    </row>
    <row r="24" spans="1:20" x14ac:dyDescent="0.25">
      <c r="A24" s="48" t="s">
        <v>39</v>
      </c>
      <c r="B24" s="565">
        <v>7850</v>
      </c>
      <c r="C24" s="565"/>
      <c r="D24" s="565"/>
      <c r="E24" s="565">
        <v>7851</v>
      </c>
      <c r="F24" s="565"/>
      <c r="G24" s="565">
        <v>7852</v>
      </c>
      <c r="H24" s="565"/>
      <c r="I24" s="565"/>
      <c r="J24" s="565"/>
      <c r="K24" s="565">
        <v>7853</v>
      </c>
      <c r="L24" s="565"/>
      <c r="M24" s="565"/>
      <c r="N24" s="565"/>
      <c r="O24" s="565">
        <v>7855</v>
      </c>
      <c r="P24" s="565"/>
      <c r="Q24" s="565">
        <v>7856</v>
      </c>
      <c r="R24" s="565"/>
      <c r="S24" s="565">
        <v>7857</v>
      </c>
      <c r="T24" s="565"/>
    </row>
    <row r="25" spans="1:20" x14ac:dyDescent="0.25">
      <c r="A25" s="48" t="s">
        <v>40</v>
      </c>
      <c r="B25" s="48">
        <v>3</v>
      </c>
      <c r="C25" s="48">
        <v>4</v>
      </c>
      <c r="D25" s="48">
        <v>5</v>
      </c>
      <c r="E25" s="48">
        <v>1</v>
      </c>
      <c r="F25" s="48">
        <v>2</v>
      </c>
      <c r="G25" s="48">
        <v>1</v>
      </c>
      <c r="H25" s="48">
        <v>2</v>
      </c>
      <c r="I25" s="48">
        <v>3</v>
      </c>
      <c r="J25" s="48">
        <v>4</v>
      </c>
      <c r="K25" s="48">
        <v>1</v>
      </c>
      <c r="L25" s="48">
        <v>2</v>
      </c>
      <c r="M25" s="48">
        <v>5</v>
      </c>
      <c r="N25" s="48">
        <v>7</v>
      </c>
      <c r="O25" s="48">
        <v>1</v>
      </c>
      <c r="P25" s="48">
        <v>2</v>
      </c>
      <c r="Q25" s="48">
        <v>2</v>
      </c>
      <c r="R25" s="48">
        <v>4</v>
      </c>
      <c r="S25" s="48">
        <v>2</v>
      </c>
      <c r="T25" s="48">
        <v>4</v>
      </c>
    </row>
    <row r="26" spans="1:20" x14ac:dyDescent="0.25">
      <c r="A26" s="49" t="s">
        <v>46</v>
      </c>
      <c r="B26" s="50">
        <v>0.50466440635794918</v>
      </c>
      <c r="C26" s="50">
        <v>0.57841774004683844</v>
      </c>
      <c r="D26" s="50">
        <v>0.88938053097345138</v>
      </c>
      <c r="E26" s="50">
        <v>0.50335594877550782</v>
      </c>
      <c r="F26" s="50">
        <v>0.84251806178583832</v>
      </c>
      <c r="G26" s="50">
        <v>0.65108458205474495</v>
      </c>
      <c r="H26" s="50">
        <v>0.55752852708022604</v>
      </c>
      <c r="I26" s="50">
        <v>0.5512468855209548</v>
      </c>
      <c r="J26" s="50">
        <v>0.5455633433224224</v>
      </c>
      <c r="K26" s="50">
        <v>0.76360603499420243</v>
      </c>
      <c r="L26" s="50">
        <v>0.79144408512831554</v>
      </c>
      <c r="M26" s="50">
        <v>0.74930187913665447</v>
      </c>
      <c r="N26" s="50">
        <v>1</v>
      </c>
      <c r="O26" s="50">
        <v>0.90425622100022041</v>
      </c>
      <c r="P26" s="50">
        <v>0.85513036057084568</v>
      </c>
      <c r="Q26" s="50">
        <v>0.81065396957496449</v>
      </c>
      <c r="R26" s="50">
        <v>0.8570651681645679</v>
      </c>
      <c r="S26" s="50">
        <v>0.5188019555393768</v>
      </c>
      <c r="T26" s="50">
        <v>1</v>
      </c>
    </row>
    <row r="27" spans="1:20" x14ac:dyDescent="0.25">
      <c r="A27" t="s">
        <v>358</v>
      </c>
    </row>
  </sheetData>
  <mergeCells count="14">
    <mergeCell ref="O24:P24"/>
    <mergeCell ref="Q24:R24"/>
    <mergeCell ref="S24:T24"/>
    <mergeCell ref="B18:B19"/>
    <mergeCell ref="B20:B21"/>
    <mergeCell ref="B24:D24"/>
    <mergeCell ref="E24:F24"/>
    <mergeCell ref="G24:J24"/>
    <mergeCell ref="K24:N24"/>
    <mergeCell ref="B3:B5"/>
    <mergeCell ref="B6:B7"/>
    <mergeCell ref="B8:B11"/>
    <mergeCell ref="B12:B15"/>
    <mergeCell ref="B16:B17"/>
  </mergeCells>
  <conditionalFormatting sqref="B26:T26">
    <cfRule type="cellIs" dxfId="1" priority="1" operator="greaterThan">
      <formula>0.5</formula>
    </cfRule>
  </conditionalFormatting>
  <conditionalFormatting sqref="D3:D21">
    <cfRule type="cellIs" dxfId="0" priority="2" operator="greaterThan">
      <formula>0.5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90B23"/>
  </sheetPr>
  <dimension ref="A1:ABL62"/>
  <sheetViews>
    <sheetView zoomScale="70" zoomScaleNormal="70" workbookViewId="0">
      <pane xSplit="2" ySplit="2" topLeftCell="C3" activePane="bottomRight" state="frozen"/>
      <selection pane="topRight" activeCell="C1" sqref="C1"/>
      <selection pane="bottomLeft" activeCell="A3" sqref="A3"/>
      <selection pane="bottomRight" activeCell="G8" sqref="G8"/>
    </sheetView>
  </sheetViews>
  <sheetFormatPr baseColWidth="10" defaultColWidth="0" defaultRowHeight="0" customHeight="1" zeroHeight="1" x14ac:dyDescent="0.2"/>
  <cols>
    <col min="1" max="2" width="14.7109375" style="2" bestFit="1" customWidth="1"/>
    <col min="3" max="3" width="16.85546875" style="2" customWidth="1"/>
    <col min="4" max="4" width="17.85546875" style="2" customWidth="1"/>
    <col min="5" max="5" width="13.7109375" style="2" customWidth="1"/>
    <col min="6" max="6" width="16.7109375" style="2" customWidth="1"/>
    <col min="7" max="7" width="14.7109375" style="2" bestFit="1" customWidth="1"/>
    <col min="8" max="8" width="18.42578125" style="2" customWidth="1"/>
    <col min="9" max="9" width="23" style="2" customWidth="1"/>
    <col min="10" max="10" width="17.7109375" style="2" customWidth="1"/>
    <col min="11" max="11" width="21.7109375" style="2" bestFit="1" customWidth="1"/>
    <col min="12" max="12" width="15.7109375" style="2" customWidth="1"/>
    <col min="13" max="13" width="14.7109375" style="2" bestFit="1" customWidth="1"/>
    <col min="14" max="15" width="20.42578125" style="2" customWidth="1"/>
    <col min="16" max="16" width="6.42578125" style="2" hidden="1" customWidth="1"/>
    <col min="17" max="18" width="14.42578125" style="2" customWidth="1"/>
    <col min="19" max="740" width="0" style="2" hidden="1" customWidth="1"/>
    <col min="741" max="16384" width="14.42578125" style="2" hidden="1"/>
  </cols>
  <sheetData>
    <row r="1" spans="1:16" s="12" customFormat="1" ht="30.75" customHeight="1" x14ac:dyDescent="0.2">
      <c r="A1" s="448" t="s">
        <v>39</v>
      </c>
      <c r="B1" s="445" t="s">
        <v>40</v>
      </c>
      <c r="C1" s="449" t="s">
        <v>41</v>
      </c>
      <c r="D1" s="431"/>
      <c r="E1" s="431"/>
      <c r="F1" s="431"/>
      <c r="G1" s="431"/>
      <c r="H1" s="445" t="s">
        <v>42</v>
      </c>
      <c r="I1" s="431"/>
      <c r="J1" s="431"/>
      <c r="K1" s="442" t="s">
        <v>43</v>
      </c>
      <c r="L1" s="442"/>
      <c r="M1" s="431"/>
      <c r="N1" s="443" t="s">
        <v>366</v>
      </c>
      <c r="O1" s="444"/>
    </row>
    <row r="2" spans="1:16" ht="49.5" customHeight="1" x14ac:dyDescent="0.2">
      <c r="A2" s="431"/>
      <c r="B2" s="431"/>
      <c r="C2" s="14" t="s">
        <v>44</v>
      </c>
      <c r="D2" s="14" t="s">
        <v>45</v>
      </c>
      <c r="E2" s="15" t="s">
        <v>46</v>
      </c>
      <c r="F2" s="168" t="s">
        <v>47</v>
      </c>
      <c r="G2" s="15" t="s">
        <v>46</v>
      </c>
      <c r="H2" s="172" t="s">
        <v>48</v>
      </c>
      <c r="I2" s="172" t="s">
        <v>47</v>
      </c>
      <c r="J2" s="16" t="s">
        <v>46</v>
      </c>
      <c r="K2" s="17" t="s">
        <v>49</v>
      </c>
      <c r="L2" s="18" t="s">
        <v>50</v>
      </c>
      <c r="M2" s="18" t="s">
        <v>51</v>
      </c>
      <c r="N2" s="44" t="s">
        <v>52</v>
      </c>
      <c r="O2" s="44" t="s">
        <v>46</v>
      </c>
      <c r="P2" s="11" t="s">
        <v>53</v>
      </c>
    </row>
    <row r="3" spans="1:16" s="25" customFormat="1" ht="14.25" customHeight="1" x14ac:dyDescent="0.2">
      <c r="A3" s="452">
        <v>8154</v>
      </c>
      <c r="B3" s="133">
        <v>1</v>
      </c>
      <c r="C3" s="165">
        <v>9723721930</v>
      </c>
      <c r="D3" s="165">
        <v>7603033832</v>
      </c>
      <c r="E3" s="167">
        <f>D3/C3</f>
        <v>0.78190572362449284</v>
      </c>
      <c r="F3" s="166">
        <v>1050271604</v>
      </c>
      <c r="G3" s="171">
        <f>+F3/D3</f>
        <v>0.1381384888200245</v>
      </c>
      <c r="H3" s="138">
        <v>1435173196</v>
      </c>
      <c r="I3" s="138">
        <v>1085484060</v>
      </c>
      <c r="J3" s="208">
        <f>+I3/H3</f>
        <v>0.75634359882512747</v>
      </c>
      <c r="K3" s="354" t="s">
        <v>54</v>
      </c>
      <c r="L3" s="357"/>
      <c r="M3" s="358"/>
      <c r="N3" s="61">
        <f>+C3-D3</f>
        <v>2120688098</v>
      </c>
      <c r="O3" s="134">
        <f>N3/C3</f>
        <v>0.21809427637550718</v>
      </c>
      <c r="P3" s="45">
        <v>7850</v>
      </c>
    </row>
    <row r="4" spans="1:16" s="25" customFormat="1" ht="14.25" customHeight="1" x14ac:dyDescent="0.2">
      <c r="A4" s="453"/>
      <c r="B4" s="133">
        <v>2</v>
      </c>
      <c r="C4" s="165">
        <v>3401908459</v>
      </c>
      <c r="D4" s="165">
        <v>2398873307</v>
      </c>
      <c r="E4" s="167">
        <f t="shared" ref="E4:E11" si="0">D4/C4</f>
        <v>0.70515516096666375</v>
      </c>
      <c r="F4" s="166">
        <v>70363632</v>
      </c>
      <c r="G4" s="171">
        <f t="shared" ref="G4:G11" si="1">+F4/D4</f>
        <v>2.9331950042829003E-2</v>
      </c>
      <c r="H4" s="138">
        <v>1610433120</v>
      </c>
      <c r="I4" s="138">
        <v>1329529084</v>
      </c>
      <c r="J4" s="250">
        <f t="shared" ref="J4:J9" si="2">+I4/H4</f>
        <v>0.82557236776153731</v>
      </c>
      <c r="K4" s="412">
        <v>1126835615</v>
      </c>
      <c r="L4" s="416">
        <v>2945533</v>
      </c>
      <c r="M4" s="415">
        <f>+L4/K4</f>
        <v>2.6139864242753813E-3</v>
      </c>
      <c r="N4" s="251">
        <f t="shared" ref="N4:N11" si="3">+C4-D4</f>
        <v>1003035152</v>
      </c>
      <c r="O4" s="134">
        <f t="shared" ref="O4:O10" si="4">N4/C4</f>
        <v>0.29484483903333625</v>
      </c>
      <c r="P4" s="45">
        <v>7850</v>
      </c>
    </row>
    <row r="5" spans="1:16" s="25" customFormat="1" ht="14.25" customHeight="1" x14ac:dyDescent="0.2">
      <c r="A5" s="453"/>
      <c r="B5" s="133">
        <v>3</v>
      </c>
      <c r="C5" s="165">
        <v>858787046</v>
      </c>
      <c r="D5" s="165">
        <v>710582778</v>
      </c>
      <c r="E5" s="167">
        <f t="shared" si="0"/>
        <v>0.82742605551597947</v>
      </c>
      <c r="F5" s="138">
        <v>60025403</v>
      </c>
      <c r="G5" s="171">
        <f t="shared" si="1"/>
        <v>8.4473484101242877E-2</v>
      </c>
      <c r="H5" s="138">
        <v>747491561</v>
      </c>
      <c r="I5" s="138">
        <v>695301714</v>
      </c>
      <c r="J5" s="250">
        <f t="shared" si="2"/>
        <v>0.93018001844705778</v>
      </c>
      <c r="K5" s="413"/>
      <c r="L5" s="417"/>
      <c r="M5" s="415"/>
      <c r="N5" s="251">
        <f t="shared" si="3"/>
        <v>148204268</v>
      </c>
      <c r="O5" s="134">
        <f t="shared" si="4"/>
        <v>0.17257394448402055</v>
      </c>
      <c r="P5" s="45">
        <v>7850</v>
      </c>
    </row>
    <row r="6" spans="1:16" s="25" customFormat="1" ht="14.25" customHeight="1" x14ac:dyDescent="0.2">
      <c r="A6" s="453"/>
      <c r="B6" s="133">
        <v>4</v>
      </c>
      <c r="C6" s="165">
        <v>2604579574</v>
      </c>
      <c r="D6" s="165">
        <v>1931184991</v>
      </c>
      <c r="E6" s="167">
        <f t="shared" si="0"/>
        <v>0.741457473704353</v>
      </c>
      <c r="F6" s="169">
        <v>354864478</v>
      </c>
      <c r="G6" s="171">
        <f t="shared" si="1"/>
        <v>0.18375478250597072</v>
      </c>
      <c r="H6" s="138">
        <v>671489633</v>
      </c>
      <c r="I6" s="138">
        <v>488055208</v>
      </c>
      <c r="J6" s="250">
        <f t="shared" si="2"/>
        <v>0.72682463587639634</v>
      </c>
      <c r="K6" s="413"/>
      <c r="L6" s="417"/>
      <c r="M6" s="415"/>
      <c r="N6" s="251">
        <f t="shared" si="3"/>
        <v>673394583</v>
      </c>
      <c r="O6" s="134">
        <f t="shared" si="4"/>
        <v>0.258542526295647</v>
      </c>
      <c r="P6" s="45">
        <v>7850</v>
      </c>
    </row>
    <row r="7" spans="1:16" s="25" customFormat="1" ht="14.25" customHeight="1" x14ac:dyDescent="0.2">
      <c r="A7" s="453"/>
      <c r="B7" s="133">
        <v>5</v>
      </c>
      <c r="C7" s="165">
        <v>49911419423</v>
      </c>
      <c r="D7" s="165">
        <v>34438951066</v>
      </c>
      <c r="E7" s="196">
        <f t="shared" si="0"/>
        <v>0.69000143582632645</v>
      </c>
      <c r="F7" s="197">
        <v>14765132752</v>
      </c>
      <c r="G7" s="171">
        <f t="shared" si="1"/>
        <v>0.42873352105595747</v>
      </c>
      <c r="H7" s="138">
        <v>14048221487</v>
      </c>
      <c r="I7" s="138">
        <v>7523617703</v>
      </c>
      <c r="J7" s="250">
        <f t="shared" si="2"/>
        <v>0.53555659767766584</v>
      </c>
      <c r="K7" s="413"/>
      <c r="L7" s="417"/>
      <c r="M7" s="415"/>
      <c r="N7" s="251">
        <f t="shared" si="3"/>
        <v>15472468357</v>
      </c>
      <c r="O7" s="134">
        <f t="shared" si="4"/>
        <v>0.3099985641736735</v>
      </c>
      <c r="P7" s="45">
        <v>7850</v>
      </c>
    </row>
    <row r="8" spans="1:16" s="25" customFormat="1" ht="14.25" customHeight="1" x14ac:dyDescent="0.2">
      <c r="A8" s="453"/>
      <c r="B8" s="133">
        <v>6</v>
      </c>
      <c r="C8" s="165">
        <v>1823839174</v>
      </c>
      <c r="D8" s="195">
        <v>1726504013</v>
      </c>
      <c r="E8" s="194">
        <f t="shared" si="0"/>
        <v>0.94663171929434609</v>
      </c>
      <c r="F8" s="138">
        <v>41926609</v>
      </c>
      <c r="G8" s="171">
        <f t="shared" si="1"/>
        <v>2.4284107470533868E-2</v>
      </c>
      <c r="H8" s="138">
        <v>2639470123</v>
      </c>
      <c r="I8" s="138">
        <v>2055965397</v>
      </c>
      <c r="J8" s="250">
        <f t="shared" si="2"/>
        <v>0.77893111162145179</v>
      </c>
      <c r="K8" s="413"/>
      <c r="L8" s="417"/>
      <c r="M8" s="415"/>
      <c r="N8" s="251">
        <f t="shared" si="3"/>
        <v>97335161</v>
      </c>
      <c r="O8" s="134">
        <f t="shared" si="4"/>
        <v>5.3368280705653928E-2</v>
      </c>
      <c r="P8" s="45">
        <v>7850</v>
      </c>
    </row>
    <row r="9" spans="1:16" s="25" customFormat="1" ht="14.25" customHeight="1" x14ac:dyDescent="0.2">
      <c r="A9" s="453"/>
      <c r="B9" s="133">
        <v>7</v>
      </c>
      <c r="C9" s="165">
        <v>459290000</v>
      </c>
      <c r="D9" s="195">
        <v>334290000</v>
      </c>
      <c r="E9" s="194">
        <f t="shared" si="0"/>
        <v>0.72784079775305366</v>
      </c>
      <c r="F9" s="166">
        <v>0</v>
      </c>
      <c r="G9" s="171">
        <f t="shared" si="1"/>
        <v>0</v>
      </c>
      <c r="H9" s="138">
        <v>13364567</v>
      </c>
      <c r="I9" s="138">
        <v>13364567</v>
      </c>
      <c r="J9" s="250">
        <f t="shared" si="2"/>
        <v>1</v>
      </c>
      <c r="K9" s="413"/>
      <c r="L9" s="417"/>
      <c r="M9" s="415"/>
      <c r="N9" s="251">
        <f t="shared" si="3"/>
        <v>125000000</v>
      </c>
      <c r="O9" s="134">
        <f t="shared" si="4"/>
        <v>0.2721592022469464</v>
      </c>
      <c r="P9" s="45">
        <v>7850</v>
      </c>
    </row>
    <row r="10" spans="1:16" s="25" customFormat="1" ht="14.25" customHeight="1" x14ac:dyDescent="0.2">
      <c r="A10" s="453"/>
      <c r="B10" s="133">
        <v>8</v>
      </c>
      <c r="C10" s="165">
        <v>123484760</v>
      </c>
      <c r="D10" s="165">
        <v>123484760</v>
      </c>
      <c r="E10" s="198">
        <f t="shared" si="0"/>
        <v>1</v>
      </c>
      <c r="F10" s="169">
        <v>16084442</v>
      </c>
      <c r="G10" s="171">
        <f t="shared" si="1"/>
        <v>0.13025447026823392</v>
      </c>
      <c r="H10" s="170">
        <v>0</v>
      </c>
      <c r="I10" s="170">
        <v>0</v>
      </c>
      <c r="J10" s="250">
        <f>+IFERROR(I10/H10,0)</f>
        <v>0</v>
      </c>
      <c r="K10" s="413"/>
      <c r="L10" s="417"/>
      <c r="M10" s="415"/>
      <c r="N10" s="251">
        <f t="shared" si="3"/>
        <v>0</v>
      </c>
      <c r="O10" s="134">
        <f t="shared" si="4"/>
        <v>0</v>
      </c>
      <c r="P10" s="45"/>
    </row>
    <row r="11" spans="1:16" s="25" customFormat="1" ht="14.25" customHeight="1" x14ac:dyDescent="0.2">
      <c r="A11" s="453"/>
      <c r="B11" s="204">
        <v>9</v>
      </c>
      <c r="C11" s="205">
        <v>1929173</v>
      </c>
      <c r="D11" s="206">
        <v>631806</v>
      </c>
      <c r="E11" s="196">
        <f t="shared" si="0"/>
        <v>0.32750095507245852</v>
      </c>
      <c r="F11" s="146">
        <v>610699</v>
      </c>
      <c r="G11" s="196">
        <f t="shared" si="1"/>
        <v>0.96659259329604341</v>
      </c>
      <c r="H11" s="207">
        <v>0</v>
      </c>
      <c r="I11" s="207">
        <v>0</v>
      </c>
      <c r="J11" s="250">
        <f>+IFERROR(I11/H11,0)</f>
        <v>0</v>
      </c>
      <c r="K11" s="413"/>
      <c r="L11" s="417"/>
      <c r="M11" s="415"/>
      <c r="N11" s="455">
        <f t="shared" si="3"/>
        <v>1297367</v>
      </c>
      <c r="O11" s="457">
        <f>N11/C10</f>
        <v>1.0506292436410776E-2</v>
      </c>
      <c r="P11" s="45"/>
    </row>
    <row r="12" spans="1:16" s="25" customFormat="1" ht="14.25" customHeight="1" x14ac:dyDescent="0.2">
      <c r="A12" s="454"/>
      <c r="B12" s="421" t="s">
        <v>55</v>
      </c>
      <c r="C12" s="421"/>
      <c r="D12" s="421"/>
      <c r="E12" s="421"/>
      <c r="F12" s="421"/>
      <c r="G12" s="422"/>
      <c r="H12" s="170">
        <v>2807463843</v>
      </c>
      <c r="I12" s="170">
        <v>2422518193</v>
      </c>
      <c r="J12" s="238">
        <f t="shared" ref="J12" si="5">+I12/H12</f>
        <v>0.86288491267312106</v>
      </c>
      <c r="K12" s="413"/>
      <c r="L12" s="417"/>
      <c r="M12" s="415"/>
      <c r="N12" s="456"/>
      <c r="O12" s="458"/>
      <c r="P12" s="45"/>
    </row>
    <row r="13" spans="1:16" s="11" customFormat="1" ht="14.25" customHeight="1" x14ac:dyDescent="0.25">
      <c r="A13" s="450" t="s">
        <v>27</v>
      </c>
      <c r="B13" s="451"/>
      <c r="C13" s="202">
        <f>SUM(C3:C11)</f>
        <v>68908959539</v>
      </c>
      <c r="D13" s="202">
        <f>SUM(D3:D11)</f>
        <v>49267536553</v>
      </c>
      <c r="E13" s="203">
        <f t="shared" ref="E13" si="6">D13/C13</f>
        <v>0.7149656137982513</v>
      </c>
      <c r="F13" s="202">
        <f>SUM(F3:F11)</f>
        <v>16359279619</v>
      </c>
      <c r="G13" s="203">
        <f>+F13/D13</f>
        <v>0.33204988037916927</v>
      </c>
      <c r="H13" s="180">
        <f>SUM(H3:H11)</f>
        <v>21165643687</v>
      </c>
      <c r="I13" s="180">
        <f>SUM(I3:I11)</f>
        <v>13191317733</v>
      </c>
      <c r="J13" s="181">
        <f>I13/H13</f>
        <v>0.6232419825295531</v>
      </c>
      <c r="K13" s="202">
        <f>+SUM(K4:K11)</f>
        <v>1126835615</v>
      </c>
      <c r="L13" s="202">
        <f>SUM(L4:L11)</f>
        <v>2945533</v>
      </c>
      <c r="M13" s="252">
        <f>+L13/K13</f>
        <v>2.6139864242753813E-3</v>
      </c>
      <c r="N13" s="59">
        <f>SUM(N3:N11)</f>
        <v>19641422986</v>
      </c>
      <c r="O13" s="60">
        <f>N13/C13</f>
        <v>0.2850343862017487</v>
      </c>
      <c r="P13" s="54">
        <v>7850</v>
      </c>
    </row>
    <row r="14" spans="1:16" ht="14.25" customHeight="1" x14ac:dyDescent="0.2">
      <c r="A14" s="418">
        <v>8155</v>
      </c>
      <c r="B14" s="135">
        <v>1</v>
      </c>
      <c r="C14" s="163">
        <v>14346346246</v>
      </c>
      <c r="D14" s="163">
        <v>10949821225</v>
      </c>
      <c r="E14" s="137">
        <f t="shared" ref="E14:E25" si="7">D14/C14</f>
        <v>0.76324807984144338</v>
      </c>
      <c r="F14" s="163">
        <v>1280938292</v>
      </c>
      <c r="G14" s="148">
        <f>+F14/D14</f>
        <v>0.11698257585022809</v>
      </c>
      <c r="H14" s="237">
        <v>4132012298</v>
      </c>
      <c r="I14" s="227">
        <v>2993198849</v>
      </c>
      <c r="J14" s="244">
        <f>+IFERROR(I14/H14,0)</f>
        <v>0.72439253156356409</v>
      </c>
      <c r="K14" s="357" t="s">
        <v>54</v>
      </c>
      <c r="L14" s="357"/>
      <c r="M14" s="356"/>
      <c r="N14" s="140">
        <f>+C14-D14</f>
        <v>3396525021</v>
      </c>
      <c r="O14" s="141">
        <f>N14/C14</f>
        <v>0.23675192015855659</v>
      </c>
      <c r="P14" s="45">
        <v>7851</v>
      </c>
    </row>
    <row r="15" spans="1:16" ht="14.25" customHeight="1" x14ac:dyDescent="0.2">
      <c r="A15" s="419"/>
      <c r="B15" s="135">
        <v>2</v>
      </c>
      <c r="C15" s="163">
        <v>10201990621</v>
      </c>
      <c r="D15" s="136">
        <v>6348615399</v>
      </c>
      <c r="E15" s="137">
        <f t="shared" si="7"/>
        <v>0.62229182860959231</v>
      </c>
      <c r="F15" s="136">
        <v>663088936</v>
      </c>
      <c r="G15" s="148">
        <f t="shared" ref="G15:G18" si="8">+F15/D15</f>
        <v>0.104446228716965</v>
      </c>
      <c r="H15" s="156">
        <v>3589226642</v>
      </c>
      <c r="I15" s="179">
        <v>2829335869</v>
      </c>
      <c r="J15" s="311">
        <f t="shared" ref="J15:J19" si="9">+IFERROR(I15/H15,0)</f>
        <v>0.78828565348646484</v>
      </c>
      <c r="K15" s="425">
        <v>1126835615</v>
      </c>
      <c r="L15" s="425">
        <v>2945533</v>
      </c>
      <c r="M15" s="461" t="s">
        <v>56</v>
      </c>
      <c r="N15" s="140">
        <f t="shared" ref="N15:N25" si="10">+C15-D15</f>
        <v>3853375222</v>
      </c>
      <c r="O15" s="141">
        <f t="shared" ref="O15:O19" si="11">N15/C15</f>
        <v>0.37770817139040769</v>
      </c>
      <c r="P15" s="45">
        <v>7851</v>
      </c>
    </row>
    <row r="16" spans="1:16" ht="14.25" customHeight="1" x14ac:dyDescent="0.2">
      <c r="A16" s="419"/>
      <c r="B16" s="142">
        <v>3</v>
      </c>
      <c r="C16" s="163">
        <v>17067751450</v>
      </c>
      <c r="D16" s="163">
        <v>12347890920</v>
      </c>
      <c r="E16" s="137">
        <f t="shared" si="7"/>
        <v>0.72346324916748184</v>
      </c>
      <c r="F16" s="163">
        <v>2370620299</v>
      </c>
      <c r="G16" s="148">
        <f>+F16/D16</f>
        <v>0.19198584716684555</v>
      </c>
      <c r="H16" s="156">
        <v>5650092498</v>
      </c>
      <c r="I16" s="179">
        <v>3158067162</v>
      </c>
      <c r="J16" s="311">
        <f t="shared" si="9"/>
        <v>0.55894078957430904</v>
      </c>
      <c r="K16" s="425"/>
      <c r="L16" s="425"/>
      <c r="M16" s="462"/>
      <c r="N16" s="140">
        <f t="shared" si="10"/>
        <v>4719860530</v>
      </c>
      <c r="O16" s="141">
        <f t="shared" si="11"/>
        <v>0.27653675083251811</v>
      </c>
      <c r="P16" s="45">
        <v>7851</v>
      </c>
    </row>
    <row r="17" spans="1:740" ht="14.25" customHeight="1" x14ac:dyDescent="0.2">
      <c r="A17" s="419"/>
      <c r="B17" s="142">
        <v>4</v>
      </c>
      <c r="C17" s="163">
        <v>1989978309</v>
      </c>
      <c r="D17" s="136">
        <v>1659641603</v>
      </c>
      <c r="E17" s="137">
        <f t="shared" si="7"/>
        <v>0.83399984587470199</v>
      </c>
      <c r="F17" s="136">
        <v>236009758</v>
      </c>
      <c r="G17" s="148">
        <f t="shared" si="8"/>
        <v>0.14220525538368298</v>
      </c>
      <c r="H17" s="156">
        <v>730516095</v>
      </c>
      <c r="I17" s="179">
        <v>586184973</v>
      </c>
      <c r="J17" s="311">
        <f t="shared" si="9"/>
        <v>0.80242581513553102</v>
      </c>
      <c r="K17" s="425"/>
      <c r="L17" s="425"/>
      <c r="M17" s="462"/>
      <c r="N17" s="140">
        <f t="shared" si="10"/>
        <v>330336706</v>
      </c>
      <c r="O17" s="141">
        <f t="shared" si="11"/>
        <v>0.16600015412529806</v>
      </c>
      <c r="P17" s="45">
        <v>7851</v>
      </c>
    </row>
    <row r="18" spans="1:740" ht="14.25" customHeight="1" x14ac:dyDescent="0.2">
      <c r="A18" s="419"/>
      <c r="B18" s="135">
        <v>5</v>
      </c>
      <c r="C18" s="164">
        <v>13508946375</v>
      </c>
      <c r="D18" s="164">
        <v>10406325624</v>
      </c>
      <c r="E18" s="137">
        <f t="shared" si="7"/>
        <v>0.7703284427317153</v>
      </c>
      <c r="F18" s="140">
        <v>861962272</v>
      </c>
      <c r="G18" s="148">
        <f t="shared" si="8"/>
        <v>8.2830607377119295E-2</v>
      </c>
      <c r="H18" s="156">
        <v>3431681073</v>
      </c>
      <c r="I18" s="179">
        <v>2648615821</v>
      </c>
      <c r="J18" s="311">
        <f t="shared" si="9"/>
        <v>0.7718129291905792</v>
      </c>
      <c r="K18" s="425"/>
      <c r="L18" s="425"/>
      <c r="M18" s="462"/>
      <c r="N18" s="140">
        <f t="shared" si="10"/>
        <v>3102620751</v>
      </c>
      <c r="O18" s="141">
        <f t="shared" si="11"/>
        <v>0.22967155726828473</v>
      </c>
      <c r="P18" s="45">
        <v>7851</v>
      </c>
    </row>
    <row r="19" spans="1:740" ht="14.25" customHeight="1" x14ac:dyDescent="0.2">
      <c r="A19" s="419"/>
      <c r="B19" s="135">
        <v>6</v>
      </c>
      <c r="C19" s="164">
        <v>1799702736</v>
      </c>
      <c r="D19" s="140">
        <v>1394902740</v>
      </c>
      <c r="E19" s="137">
        <f t="shared" si="7"/>
        <v>0.77507396754882751</v>
      </c>
      <c r="F19" s="140">
        <v>125265384</v>
      </c>
      <c r="G19" s="148">
        <f>+F19/D19</f>
        <v>8.980223524401422E-2</v>
      </c>
      <c r="H19" s="156">
        <v>2002004688</v>
      </c>
      <c r="I19" s="179">
        <v>1437724628</v>
      </c>
      <c r="J19" s="311">
        <f t="shared" si="9"/>
        <v>0.71814248818582183</v>
      </c>
      <c r="K19" s="425"/>
      <c r="L19" s="425"/>
      <c r="M19" s="462"/>
      <c r="N19" s="140">
        <f t="shared" si="10"/>
        <v>404799996</v>
      </c>
      <c r="O19" s="141">
        <f t="shared" si="11"/>
        <v>0.22492603245117254</v>
      </c>
      <c r="P19" s="45">
        <v>7851</v>
      </c>
    </row>
    <row r="20" spans="1:740" ht="14.25" customHeight="1" x14ac:dyDescent="0.2">
      <c r="A20" s="419"/>
      <c r="B20" s="142">
        <v>7</v>
      </c>
      <c r="C20" s="136">
        <v>0</v>
      </c>
      <c r="D20" s="136">
        <v>0</v>
      </c>
      <c r="E20" s="137">
        <f>+IFERROR(D20/C20,0)</f>
        <v>0</v>
      </c>
      <c r="F20" s="140">
        <v>0</v>
      </c>
      <c r="G20" s="148">
        <f>+IFERROR(F20/D20,0)</f>
        <v>0</v>
      </c>
      <c r="H20" s="156">
        <v>0</v>
      </c>
      <c r="I20" s="179">
        <v>0</v>
      </c>
      <c r="J20" s="312">
        <f>+IFERROR(I20/H20,0)</f>
        <v>0</v>
      </c>
      <c r="K20" s="425"/>
      <c r="L20" s="425"/>
      <c r="M20" s="462"/>
      <c r="N20" s="140">
        <f t="shared" si="10"/>
        <v>0</v>
      </c>
      <c r="O20" s="141">
        <f>+IFERROR(N20/C20,0)</f>
        <v>0</v>
      </c>
      <c r="P20" s="45">
        <v>7851</v>
      </c>
    </row>
    <row r="21" spans="1:740" ht="14.25" customHeight="1" x14ac:dyDescent="0.2">
      <c r="A21" s="419"/>
      <c r="B21" s="135">
        <v>8</v>
      </c>
      <c r="C21" s="199">
        <v>350000000</v>
      </c>
      <c r="D21" s="199">
        <v>0</v>
      </c>
      <c r="E21" s="137">
        <f t="shared" si="7"/>
        <v>0</v>
      </c>
      <c r="F21" s="136">
        <v>0</v>
      </c>
      <c r="G21" s="148">
        <f>+IFERROR(F21/D21,0)</f>
        <v>0</v>
      </c>
      <c r="H21" s="156">
        <v>150000000</v>
      </c>
      <c r="I21" s="179">
        <v>149106716</v>
      </c>
      <c r="J21" s="313">
        <f t="shared" ref="J21:J24" si="12">I21/H21</f>
        <v>0.9940447733333333</v>
      </c>
      <c r="K21" s="425"/>
      <c r="L21" s="425"/>
      <c r="M21" s="462"/>
      <c r="N21" s="140">
        <f t="shared" si="10"/>
        <v>350000000</v>
      </c>
      <c r="O21" s="141">
        <f>+IFERROR(N21/C21,0)</f>
        <v>1</v>
      </c>
      <c r="P21" s="45">
        <v>7851</v>
      </c>
    </row>
    <row r="22" spans="1:740" ht="14.25" customHeight="1" x14ac:dyDescent="0.2">
      <c r="A22" s="419"/>
      <c r="B22" s="135">
        <v>9</v>
      </c>
      <c r="C22" s="199">
        <v>150000000</v>
      </c>
      <c r="D22" s="199">
        <v>0</v>
      </c>
      <c r="E22" s="137">
        <f t="shared" si="7"/>
        <v>0</v>
      </c>
      <c r="F22" s="136">
        <v>0</v>
      </c>
      <c r="G22" s="148">
        <f t="shared" ref="G22:G23" si="13">+IFERROR(F22/D22,0)</f>
        <v>0</v>
      </c>
      <c r="H22" s="156">
        <v>150000000</v>
      </c>
      <c r="I22" s="179">
        <v>149106716</v>
      </c>
      <c r="J22" s="313">
        <f t="shared" si="12"/>
        <v>0.9940447733333333</v>
      </c>
      <c r="K22" s="425"/>
      <c r="L22" s="425"/>
      <c r="M22" s="462"/>
      <c r="N22" s="140">
        <f t="shared" si="10"/>
        <v>150000000</v>
      </c>
      <c r="O22" s="141">
        <f>N22/C22</f>
        <v>1</v>
      </c>
      <c r="P22" s="45"/>
    </row>
    <row r="23" spans="1:740" ht="14.25" customHeight="1" x14ac:dyDescent="0.2">
      <c r="A23" s="419"/>
      <c r="B23" s="135">
        <v>10</v>
      </c>
      <c r="C23" s="200">
        <v>8672932076</v>
      </c>
      <c r="D23" s="199">
        <v>6638741793</v>
      </c>
      <c r="E23" s="137">
        <f t="shared" si="7"/>
        <v>0.76545529641249321</v>
      </c>
      <c r="F23" s="136">
        <v>31606643</v>
      </c>
      <c r="G23" s="148">
        <f t="shared" si="13"/>
        <v>4.7609387419354932E-3</v>
      </c>
      <c r="H23" s="156">
        <v>5672145818</v>
      </c>
      <c r="I23" s="179">
        <v>4715997167</v>
      </c>
      <c r="J23" s="313">
        <f t="shared" si="12"/>
        <v>0.83143087613055433</v>
      </c>
      <c r="K23" s="425"/>
      <c r="L23" s="425"/>
      <c r="M23" s="462"/>
      <c r="N23" s="140">
        <f t="shared" si="10"/>
        <v>2034190283</v>
      </c>
      <c r="O23" s="141">
        <f>N23/C23</f>
        <v>0.23454470358750679</v>
      </c>
      <c r="P23" s="45"/>
    </row>
    <row r="24" spans="1:740" ht="14.25" customHeight="1" x14ac:dyDescent="0.2">
      <c r="A24" s="419"/>
      <c r="B24" s="135">
        <v>11</v>
      </c>
      <c r="C24" s="199">
        <v>165764760</v>
      </c>
      <c r="D24" s="199">
        <v>165764760</v>
      </c>
      <c r="E24" s="137">
        <f t="shared" si="7"/>
        <v>1</v>
      </c>
      <c r="F24" s="136">
        <v>18339376</v>
      </c>
      <c r="G24" s="148">
        <f t="shared" ref="G24:G25" si="14">+F24/D24</f>
        <v>0.11063495039597077</v>
      </c>
      <c r="H24" s="156">
        <v>19779867</v>
      </c>
      <c r="I24" s="179">
        <v>19779867</v>
      </c>
      <c r="J24" s="313">
        <f t="shared" si="12"/>
        <v>1</v>
      </c>
      <c r="K24" s="425"/>
      <c r="L24" s="425"/>
      <c r="M24" s="462"/>
      <c r="N24" s="140">
        <f t="shared" si="10"/>
        <v>0</v>
      </c>
      <c r="O24" s="141">
        <f>N24/C24</f>
        <v>0</v>
      </c>
      <c r="P24" s="45"/>
    </row>
    <row r="25" spans="1:740" ht="14.25" customHeight="1" x14ac:dyDescent="0.2">
      <c r="A25" s="419"/>
      <c r="B25" s="224">
        <v>12</v>
      </c>
      <c r="C25" s="225">
        <v>57857884</v>
      </c>
      <c r="D25" s="225">
        <v>48588118</v>
      </c>
      <c r="E25" s="226">
        <f t="shared" si="7"/>
        <v>0.83978387457100923</v>
      </c>
      <c r="F25" s="146">
        <v>47506984</v>
      </c>
      <c r="G25" s="148">
        <f t="shared" si="14"/>
        <v>0.97774900439650703</v>
      </c>
      <c r="H25" s="308">
        <v>0</v>
      </c>
      <c r="I25" s="237">
        <v>0</v>
      </c>
      <c r="J25" s="313">
        <f>+IFERROR(I25/H25,0)</f>
        <v>0</v>
      </c>
      <c r="K25" s="425"/>
      <c r="L25" s="425"/>
      <c r="M25" s="462"/>
      <c r="N25" s="459">
        <f t="shared" si="10"/>
        <v>9269766</v>
      </c>
      <c r="O25" s="399">
        <f>N25/C25</f>
        <v>0.1602161254289908</v>
      </c>
      <c r="P25" s="45"/>
    </row>
    <row r="26" spans="1:740" ht="14.25" customHeight="1" x14ac:dyDescent="0.2">
      <c r="A26" s="420"/>
      <c r="B26" s="446" t="s">
        <v>57</v>
      </c>
      <c r="C26" s="446"/>
      <c r="D26" s="446"/>
      <c r="E26" s="446"/>
      <c r="F26" s="446"/>
      <c r="G26" s="447"/>
      <c r="H26" s="309">
        <v>870832130</v>
      </c>
      <c r="I26" s="310">
        <v>509186729</v>
      </c>
      <c r="J26" s="314">
        <f>+I26/H26</f>
        <v>0.58471284126827061</v>
      </c>
      <c r="K26" s="425"/>
      <c r="L26" s="425"/>
      <c r="M26" s="462"/>
      <c r="N26" s="460"/>
      <c r="O26" s="400"/>
      <c r="P26" s="45"/>
    </row>
    <row r="27" spans="1:740" ht="14.25" customHeight="1" x14ac:dyDescent="0.2">
      <c r="A27" s="292"/>
      <c r="B27" s="423" t="s">
        <v>365</v>
      </c>
      <c r="C27" s="423"/>
      <c r="D27" s="423"/>
      <c r="E27" s="423"/>
      <c r="F27" s="423"/>
      <c r="G27" s="424"/>
      <c r="H27" s="309">
        <v>1015540956</v>
      </c>
      <c r="I27" s="310">
        <v>727129214</v>
      </c>
      <c r="J27" s="314">
        <f>+I27/H27</f>
        <v>0.71600186058867332</v>
      </c>
      <c r="K27" s="425"/>
      <c r="L27" s="425"/>
      <c r="M27" s="463"/>
      <c r="N27" s="293"/>
      <c r="O27" s="291"/>
      <c r="P27" s="45"/>
    </row>
    <row r="28" spans="1:740" ht="14.25" customHeight="1" x14ac:dyDescent="0.2">
      <c r="A28" s="404" t="s">
        <v>27</v>
      </c>
      <c r="B28" s="405"/>
      <c r="C28" s="52">
        <f>SUM(C14:C25)</f>
        <v>68311270457</v>
      </c>
      <c r="D28" s="52">
        <f>SUM(D14:D25)</f>
        <v>49960292182</v>
      </c>
      <c r="E28" s="228">
        <f t="shared" ref="E28:E38" si="15">D28/C28</f>
        <v>0.73136236301517155</v>
      </c>
      <c r="F28" s="52">
        <f>SUM(F14:F25)</f>
        <v>5635337944</v>
      </c>
      <c r="G28" s="228">
        <f t="shared" ref="G28:G38" si="16">+F28/D28</f>
        <v>0.11279633680826098</v>
      </c>
      <c r="H28" s="178">
        <f>SUM(H14:H25)</f>
        <v>25527458979</v>
      </c>
      <c r="I28" s="178">
        <f>SUM(I14:I25)</f>
        <v>18687117768</v>
      </c>
      <c r="J28" s="182">
        <f t="shared" ref="J28" si="17">I28/H28</f>
        <v>0.73203987061042142</v>
      </c>
      <c r="K28" s="19">
        <f>SUM(K14:K24)</f>
        <v>1126835615</v>
      </c>
      <c r="L28" s="19">
        <f>SUM(L14:L25)</f>
        <v>2945533</v>
      </c>
      <c r="M28" s="21">
        <f t="shared" ref="M28:M47" si="18">+L28/K28</f>
        <v>2.6139864242753813E-3</v>
      </c>
      <c r="N28" s="19">
        <f>SUM(N14:N25)</f>
        <v>18350978275</v>
      </c>
      <c r="O28" s="21">
        <f t="shared" ref="O28:O36" si="19">N28/C28</f>
        <v>0.2686376369848284</v>
      </c>
      <c r="P28" s="45">
        <v>7851</v>
      </c>
    </row>
    <row r="29" spans="1:740" s="13" customFormat="1" ht="14.25" customHeight="1" x14ac:dyDescent="0.2">
      <c r="A29" s="409">
        <v>8159</v>
      </c>
      <c r="B29" s="23">
        <v>1</v>
      </c>
      <c r="C29" s="259">
        <v>24187988536</v>
      </c>
      <c r="D29" s="140">
        <v>20590386943</v>
      </c>
      <c r="E29" s="137">
        <f t="shared" ref="E29:E36" si="20">D29/C29</f>
        <v>0.85126495377465805</v>
      </c>
      <c r="F29" s="140">
        <v>3242517165</v>
      </c>
      <c r="G29" s="148">
        <f t="shared" ref="G29:G36" si="21">+F29/D29</f>
        <v>0.15747723313681294</v>
      </c>
      <c r="H29" s="156">
        <v>7462941559</v>
      </c>
      <c r="I29" s="156">
        <v>3837928365</v>
      </c>
      <c r="J29" s="151">
        <f t="shared" ref="J29:J35" si="22">+I29/H29</f>
        <v>0.51426482904339732</v>
      </c>
      <c r="K29" s="414" t="s">
        <v>54</v>
      </c>
      <c r="L29" s="355"/>
      <c r="M29" s="356"/>
      <c r="N29" s="24">
        <f>+C29-D29</f>
        <v>3597601593</v>
      </c>
      <c r="O29" s="42">
        <f t="shared" si="19"/>
        <v>0.14873504622534189</v>
      </c>
      <c r="P29" s="45">
        <v>7852</v>
      </c>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c r="IQ29" s="51"/>
      <c r="IR29" s="51"/>
      <c r="IS29" s="51"/>
      <c r="IT29" s="51"/>
      <c r="IU29" s="51"/>
      <c r="IV29" s="51"/>
      <c r="IW29" s="51"/>
      <c r="IX29" s="51"/>
      <c r="IY29" s="51"/>
      <c r="IZ29" s="51"/>
      <c r="JA29" s="51"/>
      <c r="JB29" s="51"/>
      <c r="JC29" s="51"/>
      <c r="JD29" s="51"/>
      <c r="JE29" s="51"/>
      <c r="JF29" s="51"/>
      <c r="JG29" s="51"/>
      <c r="JH29" s="51"/>
      <c r="JI29" s="51"/>
      <c r="JJ29" s="51"/>
      <c r="JK29" s="51"/>
      <c r="JL29" s="51"/>
      <c r="JM29" s="51"/>
      <c r="JN29" s="51"/>
      <c r="JO29" s="51"/>
      <c r="JP29" s="51"/>
      <c r="JQ29" s="51"/>
      <c r="JR29" s="51"/>
      <c r="JS29" s="51"/>
      <c r="JT29" s="51"/>
      <c r="JU29" s="51"/>
      <c r="JV29" s="51"/>
      <c r="JW29" s="51"/>
      <c r="JX29" s="51"/>
      <c r="JY29" s="51"/>
      <c r="JZ29" s="51"/>
      <c r="KA29" s="51"/>
      <c r="KB29" s="51"/>
      <c r="KC29" s="51"/>
      <c r="KD29" s="51"/>
      <c r="KE29" s="51"/>
      <c r="KF29" s="51"/>
      <c r="KG29" s="51"/>
      <c r="KH29" s="51"/>
      <c r="KI29" s="51"/>
      <c r="KJ29" s="51"/>
      <c r="KK29" s="51"/>
      <c r="KL29" s="51"/>
      <c r="KM29" s="51"/>
      <c r="KN29" s="51"/>
      <c r="KO29" s="51"/>
      <c r="KP29" s="51"/>
      <c r="KQ29" s="51"/>
      <c r="KR29" s="51"/>
      <c r="KS29" s="51"/>
      <c r="KT29" s="51"/>
      <c r="KU29" s="51"/>
      <c r="KV29" s="51"/>
      <c r="KW29" s="51"/>
      <c r="KX29" s="51"/>
      <c r="KY29" s="51"/>
      <c r="KZ29" s="51"/>
      <c r="LA29" s="51"/>
      <c r="LB29" s="51"/>
      <c r="LC29" s="51"/>
      <c r="LD29" s="51"/>
      <c r="LE29" s="51"/>
      <c r="LF29" s="51"/>
      <c r="LG29" s="51"/>
      <c r="LH29" s="51"/>
      <c r="LI29" s="51"/>
      <c r="LJ29" s="51"/>
      <c r="LK29" s="51"/>
      <c r="LL29" s="51"/>
      <c r="LM29" s="51"/>
      <c r="LN29" s="51"/>
      <c r="LO29" s="51"/>
      <c r="LP29" s="51"/>
      <c r="LQ29" s="51"/>
      <c r="LR29" s="51"/>
      <c r="LS29" s="51"/>
      <c r="LT29" s="51"/>
      <c r="LU29" s="51"/>
      <c r="LV29" s="51"/>
      <c r="LW29" s="51"/>
      <c r="LX29" s="51"/>
      <c r="LY29" s="51"/>
      <c r="LZ29" s="51"/>
      <c r="MA29" s="51"/>
      <c r="MB29" s="51"/>
      <c r="MC29" s="51"/>
      <c r="MD29" s="51"/>
      <c r="ME29" s="51"/>
      <c r="MF29" s="51"/>
      <c r="MG29" s="51"/>
      <c r="MH29" s="51"/>
      <c r="MI29" s="51"/>
      <c r="MJ29" s="51"/>
      <c r="MK29" s="51"/>
      <c r="ML29" s="51"/>
      <c r="MM29" s="51"/>
      <c r="MN29" s="51"/>
      <c r="MO29" s="51"/>
      <c r="MP29" s="51"/>
      <c r="MQ29" s="51"/>
      <c r="MR29" s="51"/>
      <c r="MS29" s="51"/>
      <c r="MT29" s="51"/>
      <c r="MU29" s="51"/>
      <c r="MV29" s="51"/>
      <c r="MW29" s="51"/>
      <c r="MX29" s="51"/>
      <c r="MY29" s="51"/>
      <c r="MZ29" s="51"/>
      <c r="NA29" s="51"/>
      <c r="NB29" s="51"/>
      <c r="NC29" s="51"/>
      <c r="ND29" s="51"/>
      <c r="NE29" s="51"/>
      <c r="NF29" s="51"/>
      <c r="NG29" s="51"/>
      <c r="NH29" s="51"/>
      <c r="NI29" s="51"/>
      <c r="NJ29" s="51"/>
      <c r="NK29" s="51"/>
      <c r="NL29" s="51"/>
      <c r="NM29" s="51"/>
      <c r="NN29" s="51"/>
      <c r="NO29" s="51"/>
      <c r="NP29" s="51"/>
      <c r="NQ29" s="51"/>
      <c r="NR29" s="51"/>
      <c r="NS29" s="51"/>
      <c r="NT29" s="51"/>
      <c r="NU29" s="51"/>
      <c r="NV29" s="51"/>
      <c r="NW29" s="51"/>
      <c r="NX29" s="51"/>
      <c r="NY29" s="51"/>
      <c r="NZ29" s="51"/>
      <c r="OA29" s="51"/>
      <c r="OB29" s="51"/>
      <c r="OC29" s="51"/>
      <c r="OD29" s="51"/>
      <c r="OE29" s="51"/>
      <c r="OF29" s="51"/>
      <c r="OG29" s="51"/>
      <c r="OH29" s="51"/>
      <c r="OI29" s="51"/>
      <c r="OJ29" s="51"/>
      <c r="OK29" s="51"/>
      <c r="OL29" s="51"/>
      <c r="OM29" s="51"/>
      <c r="ON29" s="51"/>
      <c r="OO29" s="51"/>
      <c r="OP29" s="51"/>
      <c r="OQ29" s="51"/>
      <c r="OR29" s="51"/>
      <c r="OS29" s="51"/>
      <c r="OT29" s="51"/>
      <c r="OU29" s="51"/>
      <c r="OV29" s="51"/>
      <c r="OW29" s="51"/>
      <c r="OX29" s="51"/>
      <c r="OY29" s="51"/>
      <c r="OZ29" s="51"/>
      <c r="PA29" s="51"/>
      <c r="PB29" s="51"/>
      <c r="PC29" s="51"/>
      <c r="PD29" s="51"/>
      <c r="PE29" s="51"/>
      <c r="PF29" s="51"/>
      <c r="PG29" s="51"/>
      <c r="PH29" s="51"/>
      <c r="PI29" s="51"/>
      <c r="PJ29" s="51"/>
      <c r="PK29" s="51"/>
      <c r="PL29" s="51"/>
      <c r="PM29" s="51"/>
      <c r="PN29" s="51"/>
      <c r="PO29" s="51"/>
      <c r="PP29" s="51"/>
      <c r="PQ29" s="51"/>
      <c r="PR29" s="51"/>
      <c r="PS29" s="51"/>
      <c r="PT29" s="51"/>
      <c r="PU29" s="51"/>
      <c r="PV29" s="51"/>
      <c r="PW29" s="51"/>
      <c r="PX29" s="51"/>
      <c r="PY29" s="51"/>
      <c r="PZ29" s="51"/>
      <c r="QA29" s="51"/>
      <c r="QB29" s="51"/>
      <c r="QC29" s="51"/>
      <c r="QD29" s="51"/>
      <c r="QE29" s="51"/>
      <c r="QF29" s="51"/>
      <c r="QG29" s="51"/>
      <c r="QH29" s="51"/>
      <c r="QI29" s="51"/>
      <c r="QJ29" s="51"/>
      <c r="QK29" s="51"/>
      <c r="QL29" s="51"/>
      <c r="QM29" s="51"/>
      <c r="QN29" s="51"/>
      <c r="QO29" s="51"/>
      <c r="QP29" s="51"/>
      <c r="QQ29" s="51"/>
      <c r="QR29" s="51"/>
      <c r="QS29" s="51"/>
      <c r="QT29" s="51"/>
      <c r="QU29" s="51"/>
      <c r="QV29" s="51"/>
      <c r="QW29" s="51"/>
      <c r="QX29" s="51"/>
      <c r="QY29" s="51"/>
      <c r="QZ29" s="51"/>
      <c r="RA29" s="51"/>
      <c r="RB29" s="51"/>
      <c r="RC29" s="51"/>
      <c r="RD29" s="51"/>
      <c r="RE29" s="51"/>
      <c r="RF29" s="51"/>
      <c r="RG29" s="51"/>
      <c r="RH29" s="51"/>
      <c r="RI29" s="51"/>
      <c r="RJ29" s="51"/>
      <c r="RK29" s="51"/>
      <c r="RL29" s="51"/>
      <c r="RM29" s="51"/>
      <c r="RN29" s="51"/>
      <c r="RO29" s="51"/>
      <c r="RP29" s="51"/>
      <c r="RQ29" s="51"/>
      <c r="RR29" s="51"/>
      <c r="RS29" s="51"/>
      <c r="RT29" s="51"/>
      <c r="RU29" s="51"/>
      <c r="RV29" s="51"/>
      <c r="RW29" s="51"/>
      <c r="RX29" s="51"/>
      <c r="RY29" s="51"/>
      <c r="RZ29" s="51"/>
      <c r="SA29" s="51"/>
      <c r="SB29" s="51"/>
      <c r="SC29" s="51"/>
      <c r="SD29" s="51"/>
      <c r="SE29" s="51"/>
      <c r="SF29" s="51"/>
      <c r="SG29" s="51"/>
      <c r="SH29" s="51"/>
      <c r="SI29" s="51"/>
      <c r="SJ29" s="51"/>
      <c r="SK29" s="51"/>
      <c r="SL29" s="51"/>
      <c r="SM29" s="51"/>
      <c r="SN29" s="51"/>
      <c r="SO29" s="51"/>
      <c r="SP29" s="51"/>
      <c r="SQ29" s="51"/>
      <c r="SR29" s="51"/>
      <c r="SS29" s="51"/>
      <c r="ST29" s="51"/>
      <c r="SU29" s="51"/>
      <c r="SV29" s="51"/>
      <c r="SW29" s="51"/>
      <c r="SX29" s="51"/>
      <c r="SY29" s="51"/>
      <c r="SZ29" s="51"/>
      <c r="TA29" s="51"/>
      <c r="TB29" s="51"/>
      <c r="TC29" s="51"/>
      <c r="TD29" s="51"/>
      <c r="TE29" s="51"/>
      <c r="TF29" s="51"/>
      <c r="TG29" s="51"/>
      <c r="TH29" s="51"/>
      <c r="TI29" s="51"/>
      <c r="TJ29" s="51"/>
      <c r="TK29" s="51"/>
      <c r="TL29" s="51"/>
      <c r="TM29" s="51"/>
      <c r="TN29" s="51"/>
      <c r="TO29" s="51"/>
      <c r="TP29" s="51"/>
      <c r="TQ29" s="51"/>
      <c r="TR29" s="51"/>
      <c r="TS29" s="51"/>
      <c r="TT29" s="51"/>
      <c r="TU29" s="51"/>
      <c r="TV29" s="51"/>
      <c r="TW29" s="51"/>
      <c r="TX29" s="51"/>
      <c r="TY29" s="51"/>
      <c r="TZ29" s="51"/>
      <c r="UA29" s="51"/>
      <c r="UB29" s="51"/>
      <c r="UC29" s="51"/>
      <c r="UD29" s="51"/>
      <c r="UE29" s="51"/>
      <c r="UF29" s="51"/>
      <c r="UG29" s="51"/>
      <c r="UH29" s="51"/>
      <c r="UI29" s="51"/>
      <c r="UJ29" s="51"/>
      <c r="UK29" s="51"/>
      <c r="UL29" s="51"/>
      <c r="UM29" s="51"/>
      <c r="UN29" s="51"/>
      <c r="UO29" s="51"/>
      <c r="UP29" s="51"/>
      <c r="UQ29" s="51"/>
      <c r="UR29" s="51"/>
      <c r="US29" s="51"/>
      <c r="UT29" s="51"/>
      <c r="UU29" s="51"/>
      <c r="UV29" s="51"/>
      <c r="UW29" s="51"/>
      <c r="UX29" s="51"/>
      <c r="UY29" s="51"/>
      <c r="UZ29" s="51"/>
      <c r="VA29" s="51"/>
      <c r="VB29" s="51"/>
      <c r="VC29" s="51"/>
      <c r="VD29" s="51"/>
      <c r="VE29" s="51"/>
      <c r="VF29" s="51"/>
      <c r="VG29" s="51"/>
      <c r="VH29" s="51"/>
      <c r="VI29" s="51"/>
      <c r="VJ29" s="51"/>
      <c r="VK29" s="51"/>
      <c r="VL29" s="51"/>
      <c r="VM29" s="51"/>
      <c r="VN29" s="51"/>
      <c r="VO29" s="51"/>
      <c r="VP29" s="51"/>
      <c r="VQ29" s="51"/>
      <c r="VR29" s="51"/>
      <c r="VS29" s="51"/>
      <c r="VT29" s="51"/>
      <c r="VU29" s="51"/>
      <c r="VV29" s="51"/>
      <c r="VW29" s="51"/>
      <c r="VX29" s="51"/>
      <c r="VY29" s="51"/>
      <c r="VZ29" s="51"/>
      <c r="WA29" s="51"/>
      <c r="WB29" s="51"/>
      <c r="WC29" s="51"/>
      <c r="WD29" s="51"/>
      <c r="WE29" s="51"/>
      <c r="WF29" s="51"/>
      <c r="WG29" s="51"/>
      <c r="WH29" s="51"/>
      <c r="WI29" s="51"/>
      <c r="WJ29" s="51"/>
      <c r="WK29" s="51"/>
      <c r="WL29" s="51"/>
      <c r="WM29" s="51"/>
      <c r="WN29" s="51"/>
      <c r="WO29" s="51"/>
      <c r="WP29" s="51"/>
      <c r="WQ29" s="51"/>
      <c r="WR29" s="51"/>
      <c r="WS29" s="51"/>
      <c r="WT29" s="51"/>
      <c r="WU29" s="51"/>
      <c r="WV29" s="51"/>
      <c r="WW29" s="51"/>
      <c r="WX29" s="51"/>
      <c r="WY29" s="51"/>
      <c r="WZ29" s="51"/>
      <c r="XA29" s="51"/>
      <c r="XB29" s="51"/>
      <c r="XC29" s="51"/>
      <c r="XD29" s="51"/>
      <c r="XE29" s="51"/>
      <c r="XF29" s="51"/>
      <c r="XG29" s="51"/>
      <c r="XH29" s="51"/>
      <c r="XI29" s="51"/>
      <c r="XJ29" s="51"/>
      <c r="XK29" s="51"/>
      <c r="XL29" s="51"/>
      <c r="XM29" s="51"/>
      <c r="XN29" s="51"/>
      <c r="XO29" s="51"/>
      <c r="XP29" s="51"/>
      <c r="XQ29" s="51"/>
      <c r="XR29" s="51"/>
      <c r="XS29" s="51"/>
      <c r="XT29" s="51"/>
      <c r="XU29" s="51"/>
      <c r="XV29" s="51"/>
      <c r="XW29" s="51"/>
      <c r="XX29" s="51"/>
      <c r="XY29" s="51"/>
      <c r="XZ29" s="51"/>
      <c r="YA29" s="51"/>
      <c r="YB29" s="51"/>
      <c r="YC29" s="51"/>
      <c r="YD29" s="51"/>
      <c r="YE29" s="51"/>
      <c r="YF29" s="51"/>
      <c r="YG29" s="51"/>
      <c r="YH29" s="51"/>
      <c r="YI29" s="51"/>
      <c r="YJ29" s="51"/>
      <c r="YK29" s="51"/>
      <c r="YL29" s="51"/>
      <c r="YM29" s="51"/>
      <c r="YN29" s="51"/>
      <c r="YO29" s="51"/>
      <c r="YP29" s="51"/>
      <c r="YQ29" s="51"/>
      <c r="YR29" s="51"/>
      <c r="YS29" s="51"/>
      <c r="YT29" s="51"/>
      <c r="YU29" s="51"/>
      <c r="YV29" s="51"/>
      <c r="YW29" s="51"/>
      <c r="YX29" s="51"/>
      <c r="YY29" s="51"/>
      <c r="YZ29" s="51"/>
      <c r="ZA29" s="51"/>
      <c r="ZB29" s="51"/>
      <c r="ZC29" s="51"/>
      <c r="ZD29" s="51"/>
      <c r="ZE29" s="51"/>
      <c r="ZF29" s="51"/>
      <c r="ZG29" s="51"/>
      <c r="ZH29" s="51"/>
      <c r="ZI29" s="51"/>
      <c r="ZJ29" s="51"/>
      <c r="ZK29" s="51"/>
      <c r="ZL29" s="51"/>
      <c r="ZM29" s="51"/>
      <c r="ZN29" s="51"/>
      <c r="ZO29" s="51"/>
      <c r="ZP29" s="51"/>
      <c r="ZQ29" s="51"/>
      <c r="ZR29" s="51"/>
      <c r="ZS29" s="51"/>
      <c r="ZT29" s="51"/>
      <c r="ZU29" s="51"/>
      <c r="ZV29" s="51"/>
      <c r="ZW29" s="51"/>
      <c r="ZX29" s="51"/>
      <c r="ZY29" s="51"/>
      <c r="ZZ29" s="51"/>
      <c r="AAA29" s="51"/>
      <c r="AAB29" s="51"/>
      <c r="AAC29" s="51"/>
      <c r="AAD29" s="51"/>
      <c r="AAE29" s="51"/>
      <c r="AAF29" s="51"/>
      <c r="AAG29" s="51"/>
      <c r="AAH29" s="51"/>
      <c r="AAI29" s="51"/>
      <c r="AAJ29" s="51"/>
      <c r="AAK29" s="51"/>
      <c r="AAL29" s="51"/>
      <c r="AAM29" s="51"/>
      <c r="AAN29" s="51"/>
      <c r="AAO29" s="51"/>
      <c r="AAP29" s="51"/>
      <c r="AAQ29" s="51"/>
      <c r="AAR29" s="51"/>
      <c r="AAS29" s="51"/>
      <c r="AAT29" s="51"/>
      <c r="AAU29" s="51"/>
      <c r="AAV29" s="51"/>
      <c r="AAW29" s="51"/>
      <c r="AAX29" s="51"/>
      <c r="AAY29" s="51"/>
      <c r="AAZ29" s="51"/>
      <c r="ABA29" s="51"/>
      <c r="ABB29" s="51"/>
      <c r="ABC29" s="51"/>
      <c r="ABD29" s="51"/>
      <c r="ABE29" s="51"/>
      <c r="ABF29" s="51"/>
      <c r="ABG29" s="51"/>
      <c r="ABH29" s="51"/>
      <c r="ABI29" s="51"/>
      <c r="ABJ29" s="51"/>
      <c r="ABK29" s="51"/>
      <c r="ABL29" s="51"/>
    </row>
    <row r="30" spans="1:740" s="13" customFormat="1" ht="14.25" customHeight="1" x14ac:dyDescent="0.2">
      <c r="A30" s="410"/>
      <c r="B30" s="23">
        <v>2</v>
      </c>
      <c r="C30" s="140">
        <v>109195400</v>
      </c>
      <c r="D30" s="140">
        <v>106432800</v>
      </c>
      <c r="E30" s="137">
        <f t="shared" si="20"/>
        <v>0.97470039946737685</v>
      </c>
      <c r="F30" s="140">
        <v>18902000</v>
      </c>
      <c r="G30" s="148">
        <f t="shared" si="21"/>
        <v>0.17759562841530055</v>
      </c>
      <c r="H30" s="156">
        <v>25362774</v>
      </c>
      <c r="I30" s="156">
        <v>21567868</v>
      </c>
      <c r="J30" s="151">
        <f t="shared" si="22"/>
        <v>0.85037496292795101</v>
      </c>
      <c r="K30" s="401">
        <v>1126835615</v>
      </c>
      <c r="L30" s="401">
        <v>2945533</v>
      </c>
      <c r="M30" s="351">
        <f>+L30/K30</f>
        <v>2.6139864242753813E-3</v>
      </c>
      <c r="N30" s="24">
        <f t="shared" ref="N30:N36" si="23">+C30-D30</f>
        <v>2762600</v>
      </c>
      <c r="O30" s="42">
        <f t="shared" si="19"/>
        <v>2.529960053262317E-2</v>
      </c>
      <c r="P30" s="45">
        <v>7852</v>
      </c>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c r="IQ30" s="51"/>
      <c r="IR30" s="51"/>
      <c r="IS30" s="51"/>
      <c r="IT30" s="51"/>
      <c r="IU30" s="51"/>
      <c r="IV30" s="51"/>
      <c r="IW30" s="51"/>
      <c r="IX30" s="51"/>
      <c r="IY30" s="51"/>
      <c r="IZ30" s="51"/>
      <c r="JA30" s="51"/>
      <c r="JB30" s="51"/>
      <c r="JC30" s="51"/>
      <c r="JD30" s="51"/>
      <c r="JE30" s="51"/>
      <c r="JF30" s="51"/>
      <c r="JG30" s="51"/>
      <c r="JH30" s="51"/>
      <c r="JI30" s="51"/>
      <c r="JJ30" s="51"/>
      <c r="JK30" s="5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51"/>
      <c r="NI30" s="51"/>
      <c r="NJ30" s="51"/>
      <c r="NK30" s="51"/>
      <c r="NL30" s="51"/>
      <c r="NM30" s="51"/>
      <c r="NN30" s="51"/>
      <c r="NO30" s="51"/>
      <c r="NP30" s="51"/>
      <c r="NQ30" s="51"/>
      <c r="NR30" s="51"/>
      <c r="NS30" s="51"/>
      <c r="NT30" s="51"/>
      <c r="NU30" s="51"/>
      <c r="NV30" s="51"/>
      <c r="NW30" s="51"/>
      <c r="NX30" s="51"/>
      <c r="NY30" s="51"/>
      <c r="NZ30" s="51"/>
      <c r="OA30" s="51"/>
      <c r="OB30" s="51"/>
      <c r="OC30" s="51"/>
      <c r="OD30" s="51"/>
      <c r="OE30" s="5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51"/>
      <c r="SC30" s="51"/>
      <c r="SD30" s="51"/>
      <c r="SE30" s="51"/>
      <c r="SF30" s="51"/>
      <c r="SG30" s="51"/>
      <c r="SH30" s="51"/>
      <c r="SI30" s="51"/>
      <c r="SJ30" s="51"/>
      <c r="SK30" s="51"/>
      <c r="SL30" s="51"/>
      <c r="SM30" s="51"/>
      <c r="SN30" s="51"/>
      <c r="SO30" s="51"/>
      <c r="SP30" s="51"/>
      <c r="SQ30" s="51"/>
      <c r="SR30" s="51"/>
      <c r="SS30" s="51"/>
      <c r="ST30" s="51"/>
      <c r="SU30" s="51"/>
      <c r="SV30" s="51"/>
      <c r="SW30" s="51"/>
      <c r="SX30" s="51"/>
      <c r="SY30" s="51"/>
      <c r="SZ30" s="51"/>
      <c r="TA30" s="51"/>
      <c r="TB30" s="51"/>
      <c r="TC30" s="51"/>
      <c r="TD30" s="51"/>
      <c r="TE30" s="51"/>
      <c r="TF30" s="51"/>
      <c r="TG30" s="51"/>
      <c r="TH30" s="51"/>
      <c r="TI30" s="51"/>
      <c r="TJ30" s="51"/>
      <c r="TK30" s="51"/>
      <c r="TL30" s="51"/>
      <c r="TM30" s="51"/>
      <c r="TN30" s="51"/>
      <c r="TO30" s="51"/>
      <c r="TP30" s="51"/>
      <c r="TQ30" s="51"/>
      <c r="TR30" s="51"/>
      <c r="TS30" s="51"/>
      <c r="TT30" s="51"/>
      <c r="TU30" s="51"/>
      <c r="TV30" s="51"/>
      <c r="TW30" s="51"/>
      <c r="TX30" s="51"/>
      <c r="TY30" s="51"/>
      <c r="TZ30" s="51"/>
      <c r="UA30" s="51"/>
      <c r="UB30" s="51"/>
      <c r="UC30" s="51"/>
      <c r="UD30" s="51"/>
      <c r="UE30" s="51"/>
      <c r="UF30" s="51"/>
      <c r="UG30" s="51"/>
      <c r="UH30" s="51"/>
      <c r="UI30" s="51"/>
      <c r="UJ30" s="51"/>
      <c r="UK30" s="51"/>
      <c r="UL30" s="51"/>
      <c r="UM30" s="51"/>
      <c r="UN30" s="51"/>
      <c r="UO30" s="51"/>
      <c r="UP30" s="51"/>
      <c r="UQ30" s="51"/>
      <c r="UR30" s="51"/>
      <c r="US30" s="51"/>
      <c r="UT30" s="51"/>
      <c r="UU30" s="51"/>
      <c r="UV30" s="51"/>
      <c r="UW30" s="51"/>
      <c r="UX30" s="51"/>
      <c r="UY30" s="51"/>
      <c r="UZ30" s="51"/>
      <c r="VA30" s="51"/>
      <c r="VB30" s="51"/>
      <c r="VC30" s="51"/>
      <c r="VD30" s="51"/>
      <c r="VE30" s="51"/>
      <c r="VF30" s="51"/>
      <c r="VG30" s="51"/>
      <c r="VH30" s="51"/>
      <c r="VI30" s="51"/>
      <c r="VJ30" s="51"/>
      <c r="VK30" s="51"/>
      <c r="VL30" s="51"/>
      <c r="VM30" s="51"/>
      <c r="VN30" s="51"/>
      <c r="VO30" s="51"/>
      <c r="VP30" s="51"/>
      <c r="VQ30" s="51"/>
      <c r="VR30" s="51"/>
      <c r="VS30" s="51"/>
      <c r="VT30" s="51"/>
      <c r="VU30" s="51"/>
      <c r="VV30" s="51"/>
      <c r="VW30" s="51"/>
      <c r="VX30" s="51"/>
      <c r="VY30" s="51"/>
      <c r="VZ30" s="51"/>
      <c r="WA30" s="51"/>
      <c r="WB30" s="51"/>
      <c r="WC30" s="51"/>
      <c r="WD30" s="51"/>
      <c r="WE30" s="51"/>
      <c r="WF30" s="51"/>
      <c r="WG30" s="51"/>
      <c r="WH30" s="51"/>
      <c r="WI30" s="51"/>
      <c r="WJ30" s="51"/>
      <c r="WK30" s="51"/>
      <c r="WL30" s="51"/>
      <c r="WM30" s="51"/>
      <c r="WN30" s="51"/>
      <c r="WO30" s="51"/>
      <c r="WP30" s="51"/>
      <c r="WQ30" s="51"/>
      <c r="WR30" s="51"/>
      <c r="WS30" s="51"/>
      <c r="WT30" s="51"/>
      <c r="WU30" s="51"/>
      <c r="WV30" s="51"/>
      <c r="WW30" s="51"/>
      <c r="WX30" s="51"/>
      <c r="WY30" s="51"/>
      <c r="WZ30" s="51"/>
      <c r="XA30" s="51"/>
      <c r="XB30" s="51"/>
      <c r="XC30" s="51"/>
      <c r="XD30" s="51"/>
      <c r="XE30" s="51"/>
      <c r="XF30" s="51"/>
      <c r="XG30" s="51"/>
      <c r="XH30" s="51"/>
      <c r="XI30" s="51"/>
      <c r="XJ30" s="51"/>
      <c r="XK30" s="51"/>
      <c r="XL30" s="51"/>
      <c r="XM30" s="51"/>
      <c r="XN30" s="51"/>
      <c r="XO30" s="51"/>
      <c r="XP30" s="51"/>
      <c r="XQ30" s="51"/>
      <c r="XR30" s="51"/>
      <c r="XS30" s="51"/>
      <c r="XT30" s="51"/>
      <c r="XU30" s="51"/>
      <c r="XV30" s="51"/>
      <c r="XW30" s="51"/>
      <c r="XX30" s="51"/>
      <c r="XY30" s="51"/>
      <c r="XZ30" s="51"/>
      <c r="YA30" s="51"/>
      <c r="YB30" s="51"/>
      <c r="YC30" s="51"/>
      <c r="YD30" s="51"/>
      <c r="YE30" s="51"/>
      <c r="YF30" s="51"/>
      <c r="YG30" s="51"/>
      <c r="YH30" s="51"/>
      <c r="YI30" s="51"/>
      <c r="YJ30" s="51"/>
      <c r="YK30" s="51"/>
      <c r="YL30" s="51"/>
      <c r="YM30" s="51"/>
      <c r="YN30" s="51"/>
      <c r="YO30" s="51"/>
      <c r="YP30" s="51"/>
      <c r="YQ30" s="51"/>
      <c r="YR30" s="51"/>
      <c r="YS30" s="51"/>
      <c r="YT30" s="51"/>
      <c r="YU30" s="51"/>
      <c r="YV30" s="51"/>
      <c r="YW30" s="51"/>
      <c r="YX30" s="51"/>
      <c r="YY30" s="51"/>
      <c r="YZ30" s="51"/>
      <c r="ZA30" s="51"/>
      <c r="ZB30" s="51"/>
      <c r="ZC30" s="51"/>
      <c r="ZD30" s="51"/>
      <c r="ZE30" s="51"/>
      <c r="ZF30" s="51"/>
      <c r="ZG30" s="51"/>
      <c r="ZH30" s="51"/>
      <c r="ZI30" s="51"/>
      <c r="ZJ30" s="51"/>
      <c r="ZK30" s="51"/>
      <c r="ZL30" s="51"/>
      <c r="ZM30" s="51"/>
      <c r="ZN30" s="51"/>
      <c r="ZO30" s="51"/>
      <c r="ZP30" s="51"/>
      <c r="ZQ30" s="51"/>
      <c r="ZR30" s="51"/>
      <c r="ZS30" s="51"/>
      <c r="ZT30" s="51"/>
      <c r="ZU30" s="51"/>
      <c r="ZV30" s="51"/>
      <c r="ZW30" s="51"/>
      <c r="ZX30" s="51"/>
      <c r="ZY30" s="51"/>
      <c r="ZZ30" s="51"/>
      <c r="AAA30" s="51"/>
      <c r="AAB30" s="51"/>
      <c r="AAC30" s="51"/>
      <c r="AAD30" s="51"/>
      <c r="AAE30" s="51"/>
      <c r="AAF30" s="51"/>
      <c r="AAG30" s="51"/>
      <c r="AAH30" s="51"/>
      <c r="AAI30" s="51"/>
      <c r="AAJ30" s="51"/>
      <c r="AAK30" s="51"/>
      <c r="AAL30" s="51"/>
      <c r="AAM30" s="51"/>
      <c r="AAN30" s="51"/>
      <c r="AAO30" s="51"/>
      <c r="AAP30" s="51"/>
      <c r="AAQ30" s="51"/>
      <c r="AAR30" s="51"/>
      <c r="AAS30" s="51"/>
      <c r="AAT30" s="51"/>
      <c r="AAU30" s="51"/>
      <c r="AAV30" s="51"/>
      <c r="AAW30" s="51"/>
      <c r="AAX30" s="51"/>
      <c r="AAY30" s="51"/>
      <c r="AAZ30" s="51"/>
      <c r="ABA30" s="51"/>
      <c r="ABB30" s="51"/>
      <c r="ABC30" s="51"/>
      <c r="ABD30" s="51"/>
      <c r="ABE30" s="51"/>
      <c r="ABF30" s="51"/>
      <c r="ABG30" s="51"/>
      <c r="ABH30" s="51"/>
      <c r="ABI30" s="51"/>
      <c r="ABJ30" s="51"/>
      <c r="ABK30" s="51"/>
      <c r="ABL30" s="51"/>
    </row>
    <row r="31" spans="1:740" s="13" customFormat="1" ht="14.25" customHeight="1" x14ac:dyDescent="0.2">
      <c r="A31" s="410"/>
      <c r="B31" s="23">
        <v>3</v>
      </c>
      <c r="C31" s="140">
        <v>1434421200</v>
      </c>
      <c r="D31" s="140">
        <v>1338427600</v>
      </c>
      <c r="E31" s="137">
        <f t="shared" si="20"/>
        <v>0.93307851278271681</v>
      </c>
      <c r="F31" s="140">
        <v>207940351</v>
      </c>
      <c r="G31" s="148">
        <f t="shared" si="21"/>
        <v>0.1553616729063268</v>
      </c>
      <c r="H31" s="156">
        <v>118312433</v>
      </c>
      <c r="I31" s="156">
        <v>82990370</v>
      </c>
      <c r="J31" s="151">
        <f t="shared" si="22"/>
        <v>0.70145096246985306</v>
      </c>
      <c r="K31" s="402"/>
      <c r="L31" s="402"/>
      <c r="M31" s="352"/>
      <c r="N31" s="24">
        <f t="shared" si="23"/>
        <v>95993600</v>
      </c>
      <c r="O31" s="42">
        <f t="shared" si="19"/>
        <v>6.6921487217283179E-2</v>
      </c>
      <c r="P31" s="45">
        <v>7852</v>
      </c>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c r="IP31" s="51"/>
      <c r="IQ31" s="51"/>
      <c r="IR31" s="51"/>
      <c r="IS31" s="51"/>
      <c r="IT31" s="51"/>
      <c r="IU31" s="51"/>
      <c r="IV31" s="51"/>
      <c r="IW31" s="51"/>
      <c r="IX31" s="51"/>
      <c r="IY31" s="51"/>
      <c r="IZ31" s="51"/>
      <c r="JA31" s="51"/>
      <c r="JB31" s="51"/>
      <c r="JC31" s="51"/>
      <c r="JD31" s="51"/>
      <c r="JE31" s="51"/>
      <c r="JF31" s="51"/>
      <c r="JG31" s="51"/>
      <c r="JH31" s="51"/>
      <c r="JI31" s="51"/>
      <c r="JJ31" s="51"/>
      <c r="JK31" s="51"/>
      <c r="JL31" s="51"/>
      <c r="JM31" s="51"/>
      <c r="JN31" s="51"/>
      <c r="JO31" s="51"/>
      <c r="JP31" s="51"/>
      <c r="JQ31" s="51"/>
      <c r="JR31" s="51"/>
      <c r="JS31" s="51"/>
      <c r="JT31" s="51"/>
      <c r="JU31" s="51"/>
      <c r="JV31" s="51"/>
      <c r="JW31" s="51"/>
      <c r="JX31" s="51"/>
      <c r="JY31" s="51"/>
      <c r="JZ31" s="51"/>
      <c r="KA31" s="51"/>
      <c r="KB31" s="51"/>
      <c r="KC31" s="51"/>
      <c r="KD31" s="51"/>
      <c r="KE31" s="51"/>
      <c r="KF31" s="51"/>
      <c r="KG31" s="51"/>
      <c r="KH31" s="51"/>
      <c r="KI31" s="51"/>
      <c r="KJ31" s="51"/>
      <c r="KK31" s="51"/>
      <c r="KL31" s="51"/>
      <c r="KM31" s="51"/>
      <c r="KN31" s="51"/>
      <c r="KO31" s="51"/>
      <c r="KP31" s="51"/>
      <c r="KQ31" s="51"/>
      <c r="KR31" s="51"/>
      <c r="KS31" s="51"/>
      <c r="KT31" s="51"/>
      <c r="KU31" s="51"/>
      <c r="KV31" s="51"/>
      <c r="KW31" s="51"/>
      <c r="KX31" s="51"/>
      <c r="KY31" s="51"/>
      <c r="KZ31" s="51"/>
      <c r="LA31" s="51"/>
      <c r="LB31" s="51"/>
      <c r="LC31" s="51"/>
      <c r="LD31" s="51"/>
      <c r="LE31" s="51"/>
      <c r="LF31" s="51"/>
      <c r="LG31" s="51"/>
      <c r="LH31" s="51"/>
      <c r="LI31" s="51"/>
      <c r="LJ31" s="51"/>
      <c r="LK31" s="51"/>
      <c r="LL31" s="51"/>
      <c r="LM31" s="51"/>
      <c r="LN31" s="51"/>
      <c r="LO31" s="51"/>
      <c r="LP31" s="51"/>
      <c r="LQ31" s="51"/>
      <c r="LR31" s="51"/>
      <c r="LS31" s="51"/>
      <c r="LT31" s="51"/>
      <c r="LU31" s="51"/>
      <c r="LV31" s="51"/>
      <c r="LW31" s="51"/>
      <c r="LX31" s="51"/>
      <c r="LY31" s="51"/>
      <c r="LZ31" s="51"/>
      <c r="MA31" s="51"/>
      <c r="MB31" s="51"/>
      <c r="MC31" s="51"/>
      <c r="MD31" s="51"/>
      <c r="ME31" s="51"/>
      <c r="MF31" s="51"/>
      <c r="MG31" s="51"/>
      <c r="MH31" s="51"/>
      <c r="MI31" s="51"/>
      <c r="MJ31" s="51"/>
      <c r="MK31" s="51"/>
      <c r="ML31" s="51"/>
      <c r="MM31" s="51"/>
      <c r="MN31" s="51"/>
      <c r="MO31" s="51"/>
      <c r="MP31" s="51"/>
      <c r="MQ31" s="51"/>
      <c r="MR31" s="51"/>
      <c r="MS31" s="51"/>
      <c r="MT31" s="51"/>
      <c r="MU31" s="51"/>
      <c r="MV31" s="51"/>
      <c r="MW31" s="51"/>
      <c r="MX31" s="51"/>
      <c r="MY31" s="51"/>
      <c r="MZ31" s="51"/>
      <c r="NA31" s="51"/>
      <c r="NB31" s="51"/>
      <c r="NC31" s="51"/>
      <c r="ND31" s="51"/>
      <c r="NE31" s="51"/>
      <c r="NF31" s="51"/>
      <c r="NG31" s="51"/>
      <c r="NH31" s="51"/>
      <c r="NI31" s="51"/>
      <c r="NJ31" s="51"/>
      <c r="NK31" s="51"/>
      <c r="NL31" s="51"/>
      <c r="NM31" s="51"/>
      <c r="NN31" s="51"/>
      <c r="NO31" s="51"/>
      <c r="NP31" s="51"/>
      <c r="NQ31" s="51"/>
      <c r="NR31" s="51"/>
      <c r="NS31" s="51"/>
      <c r="NT31" s="51"/>
      <c r="NU31" s="51"/>
      <c r="NV31" s="51"/>
      <c r="NW31" s="51"/>
      <c r="NX31" s="51"/>
      <c r="NY31" s="51"/>
      <c r="NZ31" s="51"/>
      <c r="OA31" s="51"/>
      <c r="OB31" s="51"/>
      <c r="OC31" s="51"/>
      <c r="OD31" s="51"/>
      <c r="OE31" s="51"/>
      <c r="OF31" s="51"/>
      <c r="OG31" s="51"/>
      <c r="OH31" s="51"/>
      <c r="OI31" s="51"/>
      <c r="OJ31" s="51"/>
      <c r="OK31" s="51"/>
      <c r="OL31" s="51"/>
      <c r="OM31" s="51"/>
      <c r="ON31" s="51"/>
      <c r="OO31" s="51"/>
      <c r="OP31" s="51"/>
      <c r="OQ31" s="51"/>
      <c r="OR31" s="51"/>
      <c r="OS31" s="51"/>
      <c r="OT31" s="51"/>
      <c r="OU31" s="51"/>
      <c r="OV31" s="51"/>
      <c r="OW31" s="51"/>
      <c r="OX31" s="51"/>
      <c r="OY31" s="51"/>
      <c r="OZ31" s="51"/>
      <c r="PA31" s="51"/>
      <c r="PB31" s="51"/>
      <c r="PC31" s="51"/>
      <c r="PD31" s="51"/>
      <c r="PE31" s="51"/>
      <c r="PF31" s="51"/>
      <c r="PG31" s="51"/>
      <c r="PH31" s="51"/>
      <c r="PI31" s="51"/>
      <c r="PJ31" s="51"/>
      <c r="PK31" s="51"/>
      <c r="PL31" s="51"/>
      <c r="PM31" s="51"/>
      <c r="PN31" s="51"/>
      <c r="PO31" s="51"/>
      <c r="PP31" s="51"/>
      <c r="PQ31" s="51"/>
      <c r="PR31" s="51"/>
      <c r="PS31" s="51"/>
      <c r="PT31" s="51"/>
      <c r="PU31" s="51"/>
      <c r="PV31" s="51"/>
      <c r="PW31" s="51"/>
      <c r="PX31" s="51"/>
      <c r="PY31" s="51"/>
      <c r="PZ31" s="51"/>
      <c r="QA31" s="51"/>
      <c r="QB31" s="51"/>
      <c r="QC31" s="51"/>
      <c r="QD31" s="51"/>
      <c r="QE31" s="51"/>
      <c r="QF31" s="51"/>
      <c r="QG31" s="51"/>
      <c r="QH31" s="51"/>
      <c r="QI31" s="51"/>
      <c r="QJ31" s="51"/>
      <c r="QK31" s="51"/>
      <c r="QL31" s="51"/>
      <c r="QM31" s="51"/>
      <c r="QN31" s="51"/>
      <c r="QO31" s="51"/>
      <c r="QP31" s="51"/>
      <c r="QQ31" s="51"/>
      <c r="QR31" s="51"/>
      <c r="QS31" s="51"/>
      <c r="QT31" s="51"/>
      <c r="QU31" s="51"/>
      <c r="QV31" s="51"/>
      <c r="QW31" s="51"/>
      <c r="QX31" s="51"/>
      <c r="QY31" s="51"/>
      <c r="QZ31" s="51"/>
      <c r="RA31" s="51"/>
      <c r="RB31" s="51"/>
      <c r="RC31" s="51"/>
      <c r="RD31" s="51"/>
      <c r="RE31" s="51"/>
      <c r="RF31" s="51"/>
      <c r="RG31" s="51"/>
      <c r="RH31" s="51"/>
      <c r="RI31" s="51"/>
      <c r="RJ31" s="51"/>
      <c r="RK31" s="51"/>
      <c r="RL31" s="51"/>
      <c r="RM31" s="51"/>
      <c r="RN31" s="51"/>
      <c r="RO31" s="51"/>
      <c r="RP31" s="51"/>
      <c r="RQ31" s="51"/>
      <c r="RR31" s="51"/>
      <c r="RS31" s="51"/>
      <c r="RT31" s="51"/>
      <c r="RU31" s="51"/>
      <c r="RV31" s="51"/>
      <c r="RW31" s="51"/>
      <c r="RX31" s="51"/>
      <c r="RY31" s="51"/>
      <c r="RZ31" s="51"/>
      <c r="SA31" s="51"/>
      <c r="SB31" s="51"/>
      <c r="SC31" s="51"/>
      <c r="SD31" s="51"/>
      <c r="SE31" s="51"/>
      <c r="SF31" s="51"/>
      <c r="SG31" s="51"/>
      <c r="SH31" s="51"/>
      <c r="SI31" s="51"/>
      <c r="SJ31" s="51"/>
      <c r="SK31" s="51"/>
      <c r="SL31" s="51"/>
      <c r="SM31" s="51"/>
      <c r="SN31" s="51"/>
      <c r="SO31" s="51"/>
      <c r="SP31" s="51"/>
      <c r="SQ31" s="51"/>
      <c r="SR31" s="51"/>
      <c r="SS31" s="51"/>
      <c r="ST31" s="51"/>
      <c r="SU31" s="51"/>
      <c r="SV31" s="51"/>
      <c r="SW31" s="51"/>
      <c r="SX31" s="51"/>
      <c r="SY31" s="51"/>
      <c r="SZ31" s="51"/>
      <c r="TA31" s="51"/>
      <c r="TB31" s="51"/>
      <c r="TC31" s="51"/>
      <c r="TD31" s="51"/>
      <c r="TE31" s="51"/>
      <c r="TF31" s="51"/>
      <c r="TG31" s="51"/>
      <c r="TH31" s="51"/>
      <c r="TI31" s="51"/>
      <c r="TJ31" s="51"/>
      <c r="TK31" s="51"/>
      <c r="TL31" s="51"/>
      <c r="TM31" s="51"/>
      <c r="TN31" s="51"/>
      <c r="TO31" s="51"/>
      <c r="TP31" s="51"/>
      <c r="TQ31" s="51"/>
      <c r="TR31" s="51"/>
      <c r="TS31" s="51"/>
      <c r="TT31" s="51"/>
      <c r="TU31" s="51"/>
      <c r="TV31" s="51"/>
      <c r="TW31" s="51"/>
      <c r="TX31" s="51"/>
      <c r="TY31" s="51"/>
      <c r="TZ31" s="51"/>
      <c r="UA31" s="51"/>
      <c r="UB31" s="51"/>
      <c r="UC31" s="51"/>
      <c r="UD31" s="51"/>
      <c r="UE31" s="51"/>
      <c r="UF31" s="51"/>
      <c r="UG31" s="51"/>
      <c r="UH31" s="51"/>
      <c r="UI31" s="51"/>
      <c r="UJ31" s="51"/>
      <c r="UK31" s="51"/>
      <c r="UL31" s="51"/>
      <c r="UM31" s="51"/>
      <c r="UN31" s="51"/>
      <c r="UO31" s="51"/>
      <c r="UP31" s="51"/>
      <c r="UQ31" s="51"/>
      <c r="UR31" s="51"/>
      <c r="US31" s="51"/>
      <c r="UT31" s="51"/>
      <c r="UU31" s="51"/>
      <c r="UV31" s="51"/>
      <c r="UW31" s="51"/>
      <c r="UX31" s="51"/>
      <c r="UY31" s="51"/>
      <c r="UZ31" s="51"/>
      <c r="VA31" s="51"/>
      <c r="VB31" s="51"/>
      <c r="VC31" s="51"/>
      <c r="VD31" s="51"/>
      <c r="VE31" s="51"/>
      <c r="VF31" s="51"/>
      <c r="VG31" s="51"/>
      <c r="VH31" s="51"/>
      <c r="VI31" s="51"/>
      <c r="VJ31" s="51"/>
      <c r="VK31" s="51"/>
      <c r="VL31" s="51"/>
      <c r="VM31" s="51"/>
      <c r="VN31" s="51"/>
      <c r="VO31" s="51"/>
      <c r="VP31" s="51"/>
      <c r="VQ31" s="51"/>
      <c r="VR31" s="51"/>
      <c r="VS31" s="51"/>
      <c r="VT31" s="51"/>
      <c r="VU31" s="51"/>
      <c r="VV31" s="51"/>
      <c r="VW31" s="51"/>
      <c r="VX31" s="51"/>
      <c r="VY31" s="51"/>
      <c r="VZ31" s="51"/>
      <c r="WA31" s="51"/>
      <c r="WB31" s="51"/>
      <c r="WC31" s="51"/>
      <c r="WD31" s="51"/>
      <c r="WE31" s="51"/>
      <c r="WF31" s="51"/>
      <c r="WG31" s="51"/>
      <c r="WH31" s="51"/>
      <c r="WI31" s="51"/>
      <c r="WJ31" s="51"/>
      <c r="WK31" s="51"/>
      <c r="WL31" s="51"/>
      <c r="WM31" s="51"/>
      <c r="WN31" s="51"/>
      <c r="WO31" s="51"/>
      <c r="WP31" s="51"/>
      <c r="WQ31" s="51"/>
      <c r="WR31" s="51"/>
      <c r="WS31" s="51"/>
      <c r="WT31" s="51"/>
      <c r="WU31" s="51"/>
      <c r="WV31" s="51"/>
      <c r="WW31" s="51"/>
      <c r="WX31" s="51"/>
      <c r="WY31" s="51"/>
      <c r="WZ31" s="51"/>
      <c r="XA31" s="51"/>
      <c r="XB31" s="51"/>
      <c r="XC31" s="51"/>
      <c r="XD31" s="51"/>
      <c r="XE31" s="51"/>
      <c r="XF31" s="51"/>
      <c r="XG31" s="51"/>
      <c r="XH31" s="51"/>
      <c r="XI31" s="51"/>
      <c r="XJ31" s="51"/>
      <c r="XK31" s="51"/>
      <c r="XL31" s="51"/>
      <c r="XM31" s="51"/>
      <c r="XN31" s="51"/>
      <c r="XO31" s="51"/>
      <c r="XP31" s="51"/>
      <c r="XQ31" s="51"/>
      <c r="XR31" s="51"/>
      <c r="XS31" s="51"/>
      <c r="XT31" s="51"/>
      <c r="XU31" s="51"/>
      <c r="XV31" s="51"/>
      <c r="XW31" s="51"/>
      <c r="XX31" s="51"/>
      <c r="XY31" s="51"/>
      <c r="XZ31" s="51"/>
      <c r="YA31" s="51"/>
      <c r="YB31" s="51"/>
      <c r="YC31" s="51"/>
      <c r="YD31" s="51"/>
      <c r="YE31" s="51"/>
      <c r="YF31" s="51"/>
      <c r="YG31" s="51"/>
      <c r="YH31" s="51"/>
      <c r="YI31" s="51"/>
      <c r="YJ31" s="51"/>
      <c r="YK31" s="51"/>
      <c r="YL31" s="51"/>
      <c r="YM31" s="51"/>
      <c r="YN31" s="51"/>
      <c r="YO31" s="51"/>
      <c r="YP31" s="51"/>
      <c r="YQ31" s="51"/>
      <c r="YR31" s="51"/>
      <c r="YS31" s="51"/>
      <c r="YT31" s="51"/>
      <c r="YU31" s="51"/>
      <c r="YV31" s="51"/>
      <c r="YW31" s="51"/>
      <c r="YX31" s="51"/>
      <c r="YY31" s="51"/>
      <c r="YZ31" s="51"/>
      <c r="ZA31" s="51"/>
      <c r="ZB31" s="51"/>
      <c r="ZC31" s="51"/>
      <c r="ZD31" s="51"/>
      <c r="ZE31" s="51"/>
      <c r="ZF31" s="51"/>
      <c r="ZG31" s="51"/>
      <c r="ZH31" s="51"/>
      <c r="ZI31" s="51"/>
      <c r="ZJ31" s="51"/>
      <c r="ZK31" s="51"/>
      <c r="ZL31" s="51"/>
      <c r="ZM31" s="51"/>
      <c r="ZN31" s="51"/>
      <c r="ZO31" s="51"/>
      <c r="ZP31" s="51"/>
      <c r="ZQ31" s="51"/>
      <c r="ZR31" s="51"/>
      <c r="ZS31" s="51"/>
      <c r="ZT31" s="51"/>
      <c r="ZU31" s="51"/>
      <c r="ZV31" s="51"/>
      <c r="ZW31" s="51"/>
      <c r="ZX31" s="51"/>
      <c r="ZY31" s="51"/>
      <c r="ZZ31" s="51"/>
      <c r="AAA31" s="51"/>
      <c r="AAB31" s="51"/>
      <c r="AAC31" s="51"/>
      <c r="AAD31" s="51"/>
      <c r="AAE31" s="51"/>
      <c r="AAF31" s="51"/>
      <c r="AAG31" s="51"/>
      <c r="AAH31" s="51"/>
      <c r="AAI31" s="51"/>
      <c r="AAJ31" s="51"/>
      <c r="AAK31" s="51"/>
      <c r="AAL31" s="51"/>
      <c r="AAM31" s="51"/>
      <c r="AAN31" s="51"/>
      <c r="AAO31" s="51"/>
      <c r="AAP31" s="51"/>
      <c r="AAQ31" s="51"/>
      <c r="AAR31" s="51"/>
      <c r="AAS31" s="51"/>
      <c r="AAT31" s="51"/>
      <c r="AAU31" s="51"/>
      <c r="AAV31" s="51"/>
      <c r="AAW31" s="51"/>
      <c r="AAX31" s="51"/>
      <c r="AAY31" s="51"/>
      <c r="AAZ31" s="51"/>
      <c r="ABA31" s="51"/>
      <c r="ABB31" s="51"/>
      <c r="ABC31" s="51"/>
      <c r="ABD31" s="51"/>
      <c r="ABE31" s="51"/>
      <c r="ABF31" s="51"/>
      <c r="ABG31" s="51"/>
      <c r="ABH31" s="51"/>
      <c r="ABI31" s="51"/>
      <c r="ABJ31" s="51"/>
      <c r="ABK31" s="51"/>
      <c r="ABL31" s="51"/>
    </row>
    <row r="32" spans="1:740" s="13" customFormat="1" ht="14.25" customHeight="1" x14ac:dyDescent="0.2">
      <c r="A32" s="410"/>
      <c r="B32" s="23">
        <v>4</v>
      </c>
      <c r="C32" s="140">
        <v>278632050</v>
      </c>
      <c r="D32" s="140">
        <v>256381050</v>
      </c>
      <c r="E32" s="137">
        <f t="shared" si="20"/>
        <v>0.92014199371536765</v>
      </c>
      <c r="F32" s="140">
        <v>31522820</v>
      </c>
      <c r="G32" s="148">
        <f t="shared" si="21"/>
        <v>0.12295300296180237</v>
      </c>
      <c r="H32" s="156">
        <v>131504498</v>
      </c>
      <c r="I32" s="156">
        <v>123075886</v>
      </c>
      <c r="J32" s="151">
        <f t="shared" si="22"/>
        <v>0.935906283601037</v>
      </c>
      <c r="K32" s="402"/>
      <c r="L32" s="402"/>
      <c r="M32" s="352"/>
      <c r="N32" s="24">
        <f t="shared" si="23"/>
        <v>22251000</v>
      </c>
      <c r="O32" s="42">
        <f t="shared" si="19"/>
        <v>7.9858006284632368E-2</v>
      </c>
      <c r="P32" s="45">
        <v>7852</v>
      </c>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c r="IQ32" s="51"/>
      <c r="IR32" s="51"/>
      <c r="IS32" s="51"/>
      <c r="IT32" s="51"/>
      <c r="IU32" s="51"/>
      <c r="IV32" s="51"/>
      <c r="IW32" s="51"/>
      <c r="IX32" s="51"/>
      <c r="IY32" s="51"/>
      <c r="IZ32" s="51"/>
      <c r="JA32" s="51"/>
      <c r="JB32" s="51"/>
      <c r="JC32" s="51"/>
      <c r="JD32" s="51"/>
      <c r="JE32" s="51"/>
      <c r="JF32" s="51"/>
      <c r="JG32" s="51"/>
      <c r="JH32" s="51"/>
      <c r="JI32" s="51"/>
      <c r="JJ32" s="51"/>
      <c r="JK32" s="51"/>
      <c r="JL32" s="51"/>
      <c r="JM32" s="51"/>
      <c r="JN32" s="51"/>
      <c r="JO32" s="51"/>
      <c r="JP32" s="51"/>
      <c r="JQ32" s="51"/>
      <c r="JR32" s="51"/>
      <c r="JS32" s="51"/>
      <c r="JT32" s="51"/>
      <c r="JU32" s="51"/>
      <c r="JV32" s="51"/>
      <c r="JW32" s="51"/>
      <c r="JX32" s="51"/>
      <c r="JY32" s="51"/>
      <c r="JZ32" s="51"/>
      <c r="KA32" s="51"/>
      <c r="KB32" s="51"/>
      <c r="KC32" s="51"/>
      <c r="KD32" s="51"/>
      <c r="KE32" s="51"/>
      <c r="KF32" s="51"/>
      <c r="KG32" s="51"/>
      <c r="KH32" s="51"/>
      <c r="KI32" s="51"/>
      <c r="KJ32" s="51"/>
      <c r="KK32" s="51"/>
      <c r="KL32" s="51"/>
      <c r="KM32" s="51"/>
      <c r="KN32" s="51"/>
      <c r="KO32" s="51"/>
      <c r="KP32" s="51"/>
      <c r="KQ32" s="51"/>
      <c r="KR32" s="51"/>
      <c r="KS32" s="51"/>
      <c r="KT32" s="51"/>
      <c r="KU32" s="51"/>
      <c r="KV32" s="51"/>
      <c r="KW32" s="51"/>
      <c r="KX32" s="51"/>
      <c r="KY32" s="51"/>
      <c r="KZ32" s="51"/>
      <c r="LA32" s="51"/>
      <c r="LB32" s="51"/>
      <c r="LC32" s="51"/>
      <c r="LD32" s="51"/>
      <c r="LE32" s="51"/>
      <c r="LF32" s="51"/>
      <c r="LG32" s="51"/>
      <c r="LH32" s="51"/>
      <c r="LI32" s="51"/>
      <c r="LJ32" s="51"/>
      <c r="LK32" s="51"/>
      <c r="LL32" s="51"/>
      <c r="LM32" s="51"/>
      <c r="LN32" s="51"/>
      <c r="LO32" s="51"/>
      <c r="LP32" s="51"/>
      <c r="LQ32" s="51"/>
      <c r="LR32" s="51"/>
      <c r="LS32" s="51"/>
      <c r="LT32" s="51"/>
      <c r="LU32" s="51"/>
      <c r="LV32" s="51"/>
      <c r="LW32" s="51"/>
      <c r="LX32" s="51"/>
      <c r="LY32" s="51"/>
      <c r="LZ32" s="51"/>
      <c r="MA32" s="51"/>
      <c r="MB32" s="51"/>
      <c r="MC32" s="51"/>
      <c r="MD32" s="51"/>
      <c r="ME32" s="51"/>
      <c r="MF32" s="51"/>
      <c r="MG32" s="51"/>
      <c r="MH32" s="51"/>
      <c r="MI32" s="51"/>
      <c r="MJ32" s="51"/>
      <c r="MK32" s="51"/>
      <c r="ML32" s="51"/>
      <c r="MM32" s="51"/>
      <c r="MN32" s="51"/>
      <c r="MO32" s="51"/>
      <c r="MP32" s="51"/>
      <c r="MQ32" s="51"/>
      <c r="MR32" s="51"/>
      <c r="MS32" s="51"/>
      <c r="MT32" s="51"/>
      <c r="MU32" s="51"/>
      <c r="MV32" s="51"/>
      <c r="MW32" s="51"/>
      <c r="MX32" s="51"/>
      <c r="MY32" s="51"/>
      <c r="MZ32" s="51"/>
      <c r="NA32" s="51"/>
      <c r="NB32" s="51"/>
      <c r="NC32" s="51"/>
      <c r="ND32" s="51"/>
      <c r="NE32" s="51"/>
      <c r="NF32" s="51"/>
      <c r="NG32" s="51"/>
      <c r="NH32" s="51"/>
      <c r="NI32" s="51"/>
      <c r="NJ32" s="51"/>
      <c r="NK32" s="51"/>
      <c r="NL32" s="51"/>
      <c r="NM32" s="51"/>
      <c r="NN32" s="51"/>
      <c r="NO32" s="51"/>
      <c r="NP32" s="51"/>
      <c r="NQ32" s="51"/>
      <c r="NR32" s="51"/>
      <c r="NS32" s="51"/>
      <c r="NT32" s="51"/>
      <c r="NU32" s="51"/>
      <c r="NV32" s="51"/>
      <c r="NW32" s="51"/>
      <c r="NX32" s="51"/>
      <c r="NY32" s="51"/>
      <c r="NZ32" s="51"/>
      <c r="OA32" s="51"/>
      <c r="OB32" s="51"/>
      <c r="OC32" s="51"/>
      <c r="OD32" s="51"/>
      <c r="OE32" s="51"/>
      <c r="OF32" s="51"/>
      <c r="OG32" s="51"/>
      <c r="OH32" s="51"/>
      <c r="OI32" s="51"/>
      <c r="OJ32" s="51"/>
      <c r="OK32" s="51"/>
      <c r="OL32" s="51"/>
      <c r="OM32" s="51"/>
      <c r="ON32" s="51"/>
      <c r="OO32" s="51"/>
      <c r="OP32" s="51"/>
      <c r="OQ32" s="51"/>
      <c r="OR32" s="51"/>
      <c r="OS32" s="51"/>
      <c r="OT32" s="51"/>
      <c r="OU32" s="51"/>
      <c r="OV32" s="51"/>
      <c r="OW32" s="51"/>
      <c r="OX32" s="51"/>
      <c r="OY32" s="51"/>
      <c r="OZ32" s="51"/>
      <c r="PA32" s="51"/>
      <c r="PB32" s="51"/>
      <c r="PC32" s="51"/>
      <c r="PD32" s="51"/>
      <c r="PE32" s="51"/>
      <c r="PF32" s="51"/>
      <c r="PG32" s="51"/>
      <c r="PH32" s="51"/>
      <c r="PI32" s="51"/>
      <c r="PJ32" s="51"/>
      <c r="PK32" s="51"/>
      <c r="PL32" s="51"/>
      <c r="PM32" s="51"/>
      <c r="PN32" s="51"/>
      <c r="PO32" s="51"/>
      <c r="PP32" s="51"/>
      <c r="PQ32" s="51"/>
      <c r="PR32" s="51"/>
      <c r="PS32" s="51"/>
      <c r="PT32" s="51"/>
      <c r="PU32" s="51"/>
      <c r="PV32" s="51"/>
      <c r="PW32" s="51"/>
      <c r="PX32" s="51"/>
      <c r="PY32" s="51"/>
      <c r="PZ32" s="51"/>
      <c r="QA32" s="51"/>
      <c r="QB32" s="51"/>
      <c r="QC32" s="51"/>
      <c r="QD32" s="51"/>
      <c r="QE32" s="51"/>
      <c r="QF32" s="51"/>
      <c r="QG32" s="51"/>
      <c r="QH32" s="51"/>
      <c r="QI32" s="51"/>
      <c r="QJ32" s="51"/>
      <c r="QK32" s="51"/>
      <c r="QL32" s="51"/>
      <c r="QM32" s="51"/>
      <c r="QN32" s="51"/>
      <c r="QO32" s="51"/>
      <c r="QP32" s="51"/>
      <c r="QQ32" s="51"/>
      <c r="QR32" s="51"/>
      <c r="QS32" s="51"/>
      <c r="QT32" s="51"/>
      <c r="QU32" s="51"/>
      <c r="QV32" s="51"/>
      <c r="QW32" s="51"/>
      <c r="QX32" s="51"/>
      <c r="QY32" s="51"/>
      <c r="QZ32" s="51"/>
      <c r="RA32" s="51"/>
      <c r="RB32" s="51"/>
      <c r="RC32" s="51"/>
      <c r="RD32" s="51"/>
      <c r="RE32" s="51"/>
      <c r="RF32" s="51"/>
      <c r="RG32" s="51"/>
      <c r="RH32" s="51"/>
      <c r="RI32" s="51"/>
      <c r="RJ32" s="51"/>
      <c r="RK32" s="51"/>
      <c r="RL32" s="51"/>
      <c r="RM32" s="51"/>
      <c r="RN32" s="51"/>
      <c r="RO32" s="51"/>
      <c r="RP32" s="51"/>
      <c r="RQ32" s="51"/>
      <c r="RR32" s="51"/>
      <c r="RS32" s="51"/>
      <c r="RT32" s="51"/>
      <c r="RU32" s="51"/>
      <c r="RV32" s="51"/>
      <c r="RW32" s="51"/>
      <c r="RX32" s="51"/>
      <c r="RY32" s="51"/>
      <c r="RZ32" s="51"/>
      <c r="SA32" s="51"/>
      <c r="SB32" s="51"/>
      <c r="SC32" s="51"/>
      <c r="SD32" s="51"/>
      <c r="SE32" s="51"/>
      <c r="SF32" s="51"/>
      <c r="SG32" s="51"/>
      <c r="SH32" s="51"/>
      <c r="SI32" s="51"/>
      <c r="SJ32" s="51"/>
      <c r="SK32" s="51"/>
      <c r="SL32" s="51"/>
      <c r="SM32" s="51"/>
      <c r="SN32" s="51"/>
      <c r="SO32" s="51"/>
      <c r="SP32" s="51"/>
      <c r="SQ32" s="51"/>
      <c r="SR32" s="51"/>
      <c r="SS32" s="51"/>
      <c r="ST32" s="51"/>
      <c r="SU32" s="51"/>
      <c r="SV32" s="51"/>
      <c r="SW32" s="51"/>
      <c r="SX32" s="51"/>
      <c r="SY32" s="51"/>
      <c r="SZ32" s="51"/>
      <c r="TA32" s="51"/>
      <c r="TB32" s="51"/>
      <c r="TC32" s="51"/>
      <c r="TD32" s="51"/>
      <c r="TE32" s="51"/>
      <c r="TF32" s="51"/>
      <c r="TG32" s="51"/>
      <c r="TH32" s="51"/>
      <c r="TI32" s="51"/>
      <c r="TJ32" s="51"/>
      <c r="TK32" s="51"/>
      <c r="TL32" s="51"/>
      <c r="TM32" s="51"/>
      <c r="TN32" s="51"/>
      <c r="TO32" s="51"/>
      <c r="TP32" s="51"/>
      <c r="TQ32" s="51"/>
      <c r="TR32" s="51"/>
      <c r="TS32" s="51"/>
      <c r="TT32" s="51"/>
      <c r="TU32" s="51"/>
      <c r="TV32" s="51"/>
      <c r="TW32" s="51"/>
      <c r="TX32" s="51"/>
      <c r="TY32" s="51"/>
      <c r="TZ32" s="51"/>
      <c r="UA32" s="51"/>
      <c r="UB32" s="51"/>
      <c r="UC32" s="51"/>
      <c r="UD32" s="51"/>
      <c r="UE32" s="51"/>
      <c r="UF32" s="51"/>
      <c r="UG32" s="51"/>
      <c r="UH32" s="51"/>
      <c r="UI32" s="51"/>
      <c r="UJ32" s="51"/>
      <c r="UK32" s="51"/>
      <c r="UL32" s="51"/>
      <c r="UM32" s="51"/>
      <c r="UN32" s="51"/>
      <c r="UO32" s="51"/>
      <c r="UP32" s="51"/>
      <c r="UQ32" s="51"/>
      <c r="UR32" s="51"/>
      <c r="US32" s="51"/>
      <c r="UT32" s="51"/>
      <c r="UU32" s="51"/>
      <c r="UV32" s="51"/>
      <c r="UW32" s="51"/>
      <c r="UX32" s="51"/>
      <c r="UY32" s="51"/>
      <c r="UZ32" s="51"/>
      <c r="VA32" s="51"/>
      <c r="VB32" s="51"/>
      <c r="VC32" s="51"/>
      <c r="VD32" s="51"/>
      <c r="VE32" s="51"/>
      <c r="VF32" s="51"/>
      <c r="VG32" s="51"/>
      <c r="VH32" s="51"/>
      <c r="VI32" s="51"/>
      <c r="VJ32" s="51"/>
      <c r="VK32" s="51"/>
      <c r="VL32" s="51"/>
      <c r="VM32" s="51"/>
      <c r="VN32" s="51"/>
      <c r="VO32" s="51"/>
      <c r="VP32" s="51"/>
      <c r="VQ32" s="51"/>
      <c r="VR32" s="51"/>
      <c r="VS32" s="51"/>
      <c r="VT32" s="51"/>
      <c r="VU32" s="51"/>
      <c r="VV32" s="51"/>
      <c r="VW32" s="51"/>
      <c r="VX32" s="51"/>
      <c r="VY32" s="51"/>
      <c r="VZ32" s="51"/>
      <c r="WA32" s="51"/>
      <c r="WB32" s="51"/>
      <c r="WC32" s="51"/>
      <c r="WD32" s="51"/>
      <c r="WE32" s="51"/>
      <c r="WF32" s="51"/>
      <c r="WG32" s="51"/>
      <c r="WH32" s="51"/>
      <c r="WI32" s="51"/>
      <c r="WJ32" s="51"/>
      <c r="WK32" s="51"/>
      <c r="WL32" s="51"/>
      <c r="WM32" s="51"/>
      <c r="WN32" s="51"/>
      <c r="WO32" s="51"/>
      <c r="WP32" s="51"/>
      <c r="WQ32" s="51"/>
      <c r="WR32" s="51"/>
      <c r="WS32" s="51"/>
      <c r="WT32" s="51"/>
      <c r="WU32" s="51"/>
      <c r="WV32" s="51"/>
      <c r="WW32" s="51"/>
      <c r="WX32" s="51"/>
      <c r="WY32" s="51"/>
      <c r="WZ32" s="51"/>
      <c r="XA32" s="51"/>
      <c r="XB32" s="51"/>
      <c r="XC32" s="51"/>
      <c r="XD32" s="51"/>
      <c r="XE32" s="51"/>
      <c r="XF32" s="51"/>
      <c r="XG32" s="51"/>
      <c r="XH32" s="51"/>
      <c r="XI32" s="51"/>
      <c r="XJ32" s="51"/>
      <c r="XK32" s="51"/>
      <c r="XL32" s="51"/>
      <c r="XM32" s="51"/>
      <c r="XN32" s="51"/>
      <c r="XO32" s="51"/>
      <c r="XP32" s="51"/>
      <c r="XQ32" s="51"/>
      <c r="XR32" s="51"/>
      <c r="XS32" s="51"/>
      <c r="XT32" s="51"/>
      <c r="XU32" s="51"/>
      <c r="XV32" s="51"/>
      <c r="XW32" s="51"/>
      <c r="XX32" s="51"/>
      <c r="XY32" s="51"/>
      <c r="XZ32" s="51"/>
      <c r="YA32" s="51"/>
      <c r="YB32" s="51"/>
      <c r="YC32" s="51"/>
      <c r="YD32" s="51"/>
      <c r="YE32" s="51"/>
      <c r="YF32" s="51"/>
      <c r="YG32" s="51"/>
      <c r="YH32" s="51"/>
      <c r="YI32" s="51"/>
      <c r="YJ32" s="51"/>
      <c r="YK32" s="51"/>
      <c r="YL32" s="51"/>
      <c r="YM32" s="51"/>
      <c r="YN32" s="51"/>
      <c r="YO32" s="51"/>
      <c r="YP32" s="51"/>
      <c r="YQ32" s="51"/>
      <c r="YR32" s="51"/>
      <c r="YS32" s="51"/>
      <c r="YT32" s="51"/>
      <c r="YU32" s="51"/>
      <c r="YV32" s="51"/>
      <c r="YW32" s="51"/>
      <c r="YX32" s="51"/>
      <c r="YY32" s="51"/>
      <c r="YZ32" s="51"/>
      <c r="ZA32" s="51"/>
      <c r="ZB32" s="51"/>
      <c r="ZC32" s="51"/>
      <c r="ZD32" s="51"/>
      <c r="ZE32" s="51"/>
      <c r="ZF32" s="51"/>
      <c r="ZG32" s="51"/>
      <c r="ZH32" s="51"/>
      <c r="ZI32" s="51"/>
      <c r="ZJ32" s="51"/>
      <c r="ZK32" s="51"/>
      <c r="ZL32" s="51"/>
      <c r="ZM32" s="51"/>
      <c r="ZN32" s="51"/>
      <c r="ZO32" s="51"/>
      <c r="ZP32" s="51"/>
      <c r="ZQ32" s="51"/>
      <c r="ZR32" s="51"/>
      <c r="ZS32" s="51"/>
      <c r="ZT32" s="51"/>
      <c r="ZU32" s="51"/>
      <c r="ZV32" s="51"/>
      <c r="ZW32" s="51"/>
      <c r="ZX32" s="51"/>
      <c r="ZY32" s="51"/>
      <c r="ZZ32" s="51"/>
      <c r="AAA32" s="51"/>
      <c r="AAB32" s="51"/>
      <c r="AAC32" s="51"/>
      <c r="AAD32" s="51"/>
      <c r="AAE32" s="51"/>
      <c r="AAF32" s="51"/>
      <c r="AAG32" s="51"/>
      <c r="AAH32" s="51"/>
      <c r="AAI32" s="51"/>
      <c r="AAJ32" s="51"/>
      <c r="AAK32" s="51"/>
      <c r="AAL32" s="51"/>
      <c r="AAM32" s="51"/>
      <c r="AAN32" s="51"/>
      <c r="AAO32" s="51"/>
      <c r="AAP32" s="51"/>
      <c r="AAQ32" s="51"/>
      <c r="AAR32" s="51"/>
      <c r="AAS32" s="51"/>
      <c r="AAT32" s="51"/>
      <c r="AAU32" s="51"/>
      <c r="AAV32" s="51"/>
      <c r="AAW32" s="51"/>
      <c r="AAX32" s="51"/>
      <c r="AAY32" s="51"/>
      <c r="AAZ32" s="51"/>
      <c r="ABA32" s="51"/>
      <c r="ABB32" s="51"/>
      <c r="ABC32" s="51"/>
      <c r="ABD32" s="51"/>
      <c r="ABE32" s="51"/>
      <c r="ABF32" s="51"/>
      <c r="ABG32" s="51"/>
      <c r="ABH32" s="51"/>
      <c r="ABI32" s="51"/>
      <c r="ABJ32" s="51"/>
      <c r="ABK32" s="51"/>
      <c r="ABL32" s="51"/>
    </row>
    <row r="33" spans="1:740" s="51" customFormat="1" ht="14.25" customHeight="1" x14ac:dyDescent="0.2">
      <c r="A33" s="410"/>
      <c r="B33" s="23">
        <v>5</v>
      </c>
      <c r="C33" s="140">
        <v>134058155</v>
      </c>
      <c r="D33" s="140">
        <v>130349655</v>
      </c>
      <c r="E33" s="137">
        <f t="shared" si="20"/>
        <v>0.97233663256069724</v>
      </c>
      <c r="F33" s="140">
        <v>21709951</v>
      </c>
      <c r="G33" s="148">
        <f t="shared" si="21"/>
        <v>0.16655165677270109</v>
      </c>
      <c r="H33" s="156">
        <v>22323100</v>
      </c>
      <c r="I33" s="156">
        <v>22323100</v>
      </c>
      <c r="J33" s="151">
        <f t="shared" si="22"/>
        <v>1</v>
      </c>
      <c r="K33" s="402"/>
      <c r="L33" s="402"/>
      <c r="M33" s="352"/>
      <c r="N33" s="24">
        <f t="shared" si="23"/>
        <v>3708500</v>
      </c>
      <c r="O33" s="42">
        <f t="shared" si="19"/>
        <v>2.7663367439302741E-2</v>
      </c>
      <c r="P33" s="45"/>
    </row>
    <row r="34" spans="1:740" s="13" customFormat="1" ht="14.25" customHeight="1" x14ac:dyDescent="0.2">
      <c r="A34" s="410"/>
      <c r="B34" s="23">
        <v>6</v>
      </c>
      <c r="C34" s="136">
        <v>1119765400</v>
      </c>
      <c r="D34" s="136">
        <v>614527850</v>
      </c>
      <c r="E34" s="137">
        <f t="shared" si="20"/>
        <v>0.54880053446909505</v>
      </c>
      <c r="F34" s="136">
        <v>78860048</v>
      </c>
      <c r="G34" s="148">
        <f t="shared" si="21"/>
        <v>0.12832623940477231</v>
      </c>
      <c r="H34" s="156">
        <v>185023200</v>
      </c>
      <c r="I34" s="156">
        <v>128095473</v>
      </c>
      <c r="J34" s="151">
        <f t="shared" si="22"/>
        <v>0.69232114134876055</v>
      </c>
      <c r="K34" s="402"/>
      <c r="L34" s="402"/>
      <c r="M34" s="352"/>
      <c r="N34" s="24">
        <f t="shared" si="23"/>
        <v>505237550</v>
      </c>
      <c r="O34" s="42">
        <f t="shared" si="19"/>
        <v>0.45119946553090495</v>
      </c>
      <c r="P34" s="45">
        <v>7852</v>
      </c>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c r="IP34" s="51"/>
      <c r="IQ34" s="51"/>
      <c r="IR34" s="51"/>
      <c r="IS34" s="51"/>
      <c r="IT34" s="51"/>
      <c r="IU34" s="51"/>
      <c r="IV34" s="51"/>
      <c r="IW34" s="51"/>
      <c r="IX34" s="51"/>
      <c r="IY34" s="51"/>
      <c r="IZ34" s="51"/>
      <c r="JA34" s="51"/>
      <c r="JB34" s="51"/>
      <c r="JC34" s="51"/>
      <c r="JD34" s="51"/>
      <c r="JE34" s="51"/>
      <c r="JF34" s="51"/>
      <c r="JG34" s="51"/>
      <c r="JH34" s="51"/>
      <c r="JI34" s="51"/>
      <c r="JJ34" s="51"/>
      <c r="JK34" s="51"/>
      <c r="JL34" s="51"/>
      <c r="JM34" s="51"/>
      <c r="JN34" s="51"/>
      <c r="JO34" s="51"/>
      <c r="JP34" s="51"/>
      <c r="JQ34" s="51"/>
      <c r="JR34" s="51"/>
      <c r="JS34" s="51"/>
      <c r="JT34" s="51"/>
      <c r="JU34" s="51"/>
      <c r="JV34" s="51"/>
      <c r="JW34" s="51"/>
      <c r="JX34" s="51"/>
      <c r="JY34" s="51"/>
      <c r="JZ34" s="51"/>
      <c r="KA34" s="51"/>
      <c r="KB34" s="51"/>
      <c r="KC34" s="51"/>
      <c r="KD34" s="51"/>
      <c r="KE34" s="51"/>
      <c r="KF34" s="51"/>
      <c r="KG34" s="51"/>
      <c r="KH34" s="51"/>
      <c r="KI34" s="51"/>
      <c r="KJ34" s="51"/>
      <c r="KK34" s="51"/>
      <c r="KL34" s="51"/>
      <c r="KM34" s="51"/>
      <c r="KN34" s="51"/>
      <c r="KO34" s="51"/>
      <c r="KP34" s="51"/>
      <c r="KQ34" s="51"/>
      <c r="KR34" s="51"/>
      <c r="KS34" s="51"/>
      <c r="KT34" s="51"/>
      <c r="KU34" s="51"/>
      <c r="KV34" s="51"/>
      <c r="KW34" s="51"/>
      <c r="KX34" s="51"/>
      <c r="KY34" s="51"/>
      <c r="KZ34" s="51"/>
      <c r="LA34" s="51"/>
      <c r="LB34" s="51"/>
      <c r="LC34" s="51"/>
      <c r="LD34" s="51"/>
      <c r="LE34" s="51"/>
      <c r="LF34" s="51"/>
      <c r="LG34" s="51"/>
      <c r="LH34" s="51"/>
      <c r="LI34" s="51"/>
      <c r="LJ34" s="51"/>
      <c r="LK34" s="51"/>
      <c r="LL34" s="51"/>
      <c r="LM34" s="51"/>
      <c r="LN34" s="51"/>
      <c r="LO34" s="51"/>
      <c r="LP34" s="51"/>
      <c r="LQ34" s="51"/>
      <c r="LR34" s="51"/>
      <c r="LS34" s="51"/>
      <c r="LT34" s="51"/>
      <c r="LU34" s="51"/>
      <c r="LV34" s="51"/>
      <c r="LW34" s="51"/>
      <c r="LX34" s="51"/>
      <c r="LY34" s="51"/>
      <c r="LZ34" s="51"/>
      <c r="MA34" s="51"/>
      <c r="MB34" s="51"/>
      <c r="MC34" s="51"/>
      <c r="MD34" s="51"/>
      <c r="ME34" s="51"/>
      <c r="MF34" s="51"/>
      <c r="MG34" s="51"/>
      <c r="MH34" s="51"/>
      <c r="MI34" s="51"/>
      <c r="MJ34" s="51"/>
      <c r="MK34" s="51"/>
      <c r="ML34" s="51"/>
      <c r="MM34" s="51"/>
      <c r="MN34" s="51"/>
      <c r="MO34" s="51"/>
      <c r="MP34" s="51"/>
      <c r="MQ34" s="51"/>
      <c r="MR34" s="51"/>
      <c r="MS34" s="51"/>
      <c r="MT34" s="51"/>
      <c r="MU34" s="51"/>
      <c r="MV34" s="51"/>
      <c r="MW34" s="51"/>
      <c r="MX34" s="51"/>
      <c r="MY34" s="51"/>
      <c r="MZ34" s="51"/>
      <c r="NA34" s="51"/>
      <c r="NB34" s="51"/>
      <c r="NC34" s="51"/>
      <c r="ND34" s="51"/>
      <c r="NE34" s="51"/>
      <c r="NF34" s="51"/>
      <c r="NG34" s="51"/>
      <c r="NH34" s="51"/>
      <c r="NI34" s="51"/>
      <c r="NJ34" s="51"/>
      <c r="NK34" s="51"/>
      <c r="NL34" s="51"/>
      <c r="NM34" s="51"/>
      <c r="NN34" s="51"/>
      <c r="NO34" s="51"/>
      <c r="NP34" s="51"/>
      <c r="NQ34" s="51"/>
      <c r="NR34" s="51"/>
      <c r="NS34" s="51"/>
      <c r="NT34" s="51"/>
      <c r="NU34" s="51"/>
      <c r="NV34" s="51"/>
      <c r="NW34" s="51"/>
      <c r="NX34" s="51"/>
      <c r="NY34" s="51"/>
      <c r="NZ34" s="51"/>
      <c r="OA34" s="51"/>
      <c r="OB34" s="51"/>
      <c r="OC34" s="51"/>
      <c r="OD34" s="51"/>
      <c r="OE34" s="51"/>
      <c r="OF34" s="51"/>
      <c r="OG34" s="51"/>
      <c r="OH34" s="51"/>
      <c r="OI34" s="51"/>
      <c r="OJ34" s="51"/>
      <c r="OK34" s="51"/>
      <c r="OL34" s="51"/>
      <c r="OM34" s="51"/>
      <c r="ON34" s="51"/>
      <c r="OO34" s="51"/>
      <c r="OP34" s="51"/>
      <c r="OQ34" s="51"/>
      <c r="OR34" s="51"/>
      <c r="OS34" s="51"/>
      <c r="OT34" s="51"/>
      <c r="OU34" s="51"/>
      <c r="OV34" s="51"/>
      <c r="OW34" s="51"/>
      <c r="OX34" s="51"/>
      <c r="OY34" s="51"/>
      <c r="OZ34" s="51"/>
      <c r="PA34" s="51"/>
      <c r="PB34" s="51"/>
      <c r="PC34" s="51"/>
      <c r="PD34" s="51"/>
      <c r="PE34" s="51"/>
      <c r="PF34" s="51"/>
      <c r="PG34" s="51"/>
      <c r="PH34" s="51"/>
      <c r="PI34" s="51"/>
      <c r="PJ34" s="51"/>
      <c r="PK34" s="51"/>
      <c r="PL34" s="51"/>
      <c r="PM34" s="51"/>
      <c r="PN34" s="51"/>
      <c r="PO34" s="51"/>
      <c r="PP34" s="51"/>
      <c r="PQ34" s="51"/>
      <c r="PR34" s="51"/>
      <c r="PS34" s="51"/>
      <c r="PT34" s="51"/>
      <c r="PU34" s="51"/>
      <c r="PV34" s="51"/>
      <c r="PW34" s="51"/>
      <c r="PX34" s="51"/>
      <c r="PY34" s="51"/>
      <c r="PZ34" s="51"/>
      <c r="QA34" s="51"/>
      <c r="QB34" s="51"/>
      <c r="QC34" s="51"/>
      <c r="QD34" s="51"/>
      <c r="QE34" s="51"/>
      <c r="QF34" s="51"/>
      <c r="QG34" s="51"/>
      <c r="QH34" s="51"/>
      <c r="QI34" s="51"/>
      <c r="QJ34" s="51"/>
      <c r="QK34" s="51"/>
      <c r="QL34" s="51"/>
      <c r="QM34" s="51"/>
      <c r="QN34" s="51"/>
      <c r="QO34" s="51"/>
      <c r="QP34" s="51"/>
      <c r="QQ34" s="51"/>
      <c r="QR34" s="51"/>
      <c r="QS34" s="51"/>
      <c r="QT34" s="51"/>
      <c r="QU34" s="51"/>
      <c r="QV34" s="51"/>
      <c r="QW34" s="51"/>
      <c r="QX34" s="51"/>
      <c r="QY34" s="51"/>
      <c r="QZ34" s="51"/>
      <c r="RA34" s="51"/>
      <c r="RB34" s="51"/>
      <c r="RC34" s="51"/>
      <c r="RD34" s="51"/>
      <c r="RE34" s="51"/>
      <c r="RF34" s="51"/>
      <c r="RG34" s="51"/>
      <c r="RH34" s="51"/>
      <c r="RI34" s="51"/>
      <c r="RJ34" s="51"/>
      <c r="RK34" s="51"/>
      <c r="RL34" s="51"/>
      <c r="RM34" s="51"/>
      <c r="RN34" s="51"/>
      <c r="RO34" s="51"/>
      <c r="RP34" s="51"/>
      <c r="RQ34" s="51"/>
      <c r="RR34" s="51"/>
      <c r="RS34" s="51"/>
      <c r="RT34" s="51"/>
      <c r="RU34" s="51"/>
      <c r="RV34" s="51"/>
      <c r="RW34" s="51"/>
      <c r="RX34" s="51"/>
      <c r="RY34" s="51"/>
      <c r="RZ34" s="51"/>
      <c r="SA34" s="51"/>
      <c r="SB34" s="51"/>
      <c r="SC34" s="51"/>
      <c r="SD34" s="51"/>
      <c r="SE34" s="51"/>
      <c r="SF34" s="51"/>
      <c r="SG34" s="51"/>
      <c r="SH34" s="51"/>
      <c r="SI34" s="51"/>
      <c r="SJ34" s="51"/>
      <c r="SK34" s="51"/>
      <c r="SL34" s="51"/>
      <c r="SM34" s="51"/>
      <c r="SN34" s="51"/>
      <c r="SO34" s="51"/>
      <c r="SP34" s="51"/>
      <c r="SQ34" s="51"/>
      <c r="SR34" s="51"/>
      <c r="SS34" s="51"/>
      <c r="ST34" s="51"/>
      <c r="SU34" s="51"/>
      <c r="SV34" s="51"/>
      <c r="SW34" s="51"/>
      <c r="SX34" s="51"/>
      <c r="SY34" s="51"/>
      <c r="SZ34" s="51"/>
      <c r="TA34" s="51"/>
      <c r="TB34" s="51"/>
      <c r="TC34" s="51"/>
      <c r="TD34" s="51"/>
      <c r="TE34" s="51"/>
      <c r="TF34" s="51"/>
      <c r="TG34" s="51"/>
      <c r="TH34" s="51"/>
      <c r="TI34" s="51"/>
      <c r="TJ34" s="51"/>
      <c r="TK34" s="51"/>
      <c r="TL34" s="51"/>
      <c r="TM34" s="51"/>
      <c r="TN34" s="51"/>
      <c r="TO34" s="51"/>
      <c r="TP34" s="51"/>
      <c r="TQ34" s="51"/>
      <c r="TR34" s="51"/>
      <c r="TS34" s="51"/>
      <c r="TT34" s="51"/>
      <c r="TU34" s="51"/>
      <c r="TV34" s="51"/>
      <c r="TW34" s="51"/>
      <c r="TX34" s="51"/>
      <c r="TY34" s="51"/>
      <c r="TZ34" s="51"/>
      <c r="UA34" s="51"/>
      <c r="UB34" s="51"/>
      <c r="UC34" s="51"/>
      <c r="UD34" s="51"/>
      <c r="UE34" s="51"/>
      <c r="UF34" s="51"/>
      <c r="UG34" s="51"/>
      <c r="UH34" s="51"/>
      <c r="UI34" s="51"/>
      <c r="UJ34" s="51"/>
      <c r="UK34" s="51"/>
      <c r="UL34" s="51"/>
      <c r="UM34" s="51"/>
      <c r="UN34" s="51"/>
      <c r="UO34" s="51"/>
      <c r="UP34" s="51"/>
      <c r="UQ34" s="51"/>
      <c r="UR34" s="51"/>
      <c r="US34" s="51"/>
      <c r="UT34" s="51"/>
      <c r="UU34" s="51"/>
      <c r="UV34" s="51"/>
      <c r="UW34" s="51"/>
      <c r="UX34" s="51"/>
      <c r="UY34" s="51"/>
      <c r="UZ34" s="51"/>
      <c r="VA34" s="51"/>
      <c r="VB34" s="51"/>
      <c r="VC34" s="51"/>
      <c r="VD34" s="51"/>
      <c r="VE34" s="51"/>
      <c r="VF34" s="51"/>
      <c r="VG34" s="51"/>
      <c r="VH34" s="51"/>
      <c r="VI34" s="51"/>
      <c r="VJ34" s="51"/>
      <c r="VK34" s="51"/>
      <c r="VL34" s="51"/>
      <c r="VM34" s="51"/>
      <c r="VN34" s="51"/>
      <c r="VO34" s="51"/>
      <c r="VP34" s="51"/>
      <c r="VQ34" s="51"/>
      <c r="VR34" s="51"/>
      <c r="VS34" s="51"/>
      <c r="VT34" s="51"/>
      <c r="VU34" s="51"/>
      <c r="VV34" s="51"/>
      <c r="VW34" s="51"/>
      <c r="VX34" s="51"/>
      <c r="VY34" s="51"/>
      <c r="VZ34" s="51"/>
      <c r="WA34" s="51"/>
      <c r="WB34" s="51"/>
      <c r="WC34" s="51"/>
      <c r="WD34" s="51"/>
      <c r="WE34" s="51"/>
      <c r="WF34" s="51"/>
      <c r="WG34" s="51"/>
      <c r="WH34" s="51"/>
      <c r="WI34" s="51"/>
      <c r="WJ34" s="51"/>
      <c r="WK34" s="51"/>
      <c r="WL34" s="51"/>
      <c r="WM34" s="51"/>
      <c r="WN34" s="51"/>
      <c r="WO34" s="51"/>
      <c r="WP34" s="51"/>
      <c r="WQ34" s="51"/>
      <c r="WR34" s="51"/>
      <c r="WS34" s="51"/>
      <c r="WT34" s="51"/>
      <c r="WU34" s="51"/>
      <c r="WV34" s="51"/>
      <c r="WW34" s="51"/>
      <c r="WX34" s="51"/>
      <c r="WY34" s="51"/>
      <c r="WZ34" s="51"/>
      <c r="XA34" s="51"/>
      <c r="XB34" s="51"/>
      <c r="XC34" s="51"/>
      <c r="XD34" s="51"/>
      <c r="XE34" s="51"/>
      <c r="XF34" s="51"/>
      <c r="XG34" s="51"/>
      <c r="XH34" s="51"/>
      <c r="XI34" s="51"/>
      <c r="XJ34" s="51"/>
      <c r="XK34" s="51"/>
      <c r="XL34" s="51"/>
      <c r="XM34" s="51"/>
      <c r="XN34" s="51"/>
      <c r="XO34" s="51"/>
      <c r="XP34" s="51"/>
      <c r="XQ34" s="51"/>
      <c r="XR34" s="51"/>
      <c r="XS34" s="51"/>
      <c r="XT34" s="51"/>
      <c r="XU34" s="51"/>
      <c r="XV34" s="51"/>
      <c r="XW34" s="51"/>
      <c r="XX34" s="51"/>
      <c r="XY34" s="51"/>
      <c r="XZ34" s="51"/>
      <c r="YA34" s="51"/>
      <c r="YB34" s="51"/>
      <c r="YC34" s="51"/>
      <c r="YD34" s="51"/>
      <c r="YE34" s="51"/>
      <c r="YF34" s="51"/>
      <c r="YG34" s="51"/>
      <c r="YH34" s="51"/>
      <c r="YI34" s="51"/>
      <c r="YJ34" s="51"/>
      <c r="YK34" s="51"/>
      <c r="YL34" s="51"/>
      <c r="YM34" s="51"/>
      <c r="YN34" s="51"/>
      <c r="YO34" s="51"/>
      <c r="YP34" s="51"/>
      <c r="YQ34" s="51"/>
      <c r="YR34" s="51"/>
      <c r="YS34" s="51"/>
      <c r="YT34" s="51"/>
      <c r="YU34" s="51"/>
      <c r="YV34" s="51"/>
      <c r="YW34" s="51"/>
      <c r="YX34" s="51"/>
      <c r="YY34" s="51"/>
      <c r="YZ34" s="51"/>
      <c r="ZA34" s="51"/>
      <c r="ZB34" s="51"/>
      <c r="ZC34" s="51"/>
      <c r="ZD34" s="51"/>
      <c r="ZE34" s="51"/>
      <c r="ZF34" s="51"/>
      <c r="ZG34" s="51"/>
      <c r="ZH34" s="51"/>
      <c r="ZI34" s="51"/>
      <c r="ZJ34" s="51"/>
      <c r="ZK34" s="51"/>
      <c r="ZL34" s="51"/>
      <c r="ZM34" s="51"/>
      <c r="ZN34" s="51"/>
      <c r="ZO34" s="51"/>
      <c r="ZP34" s="51"/>
      <c r="ZQ34" s="51"/>
      <c r="ZR34" s="51"/>
      <c r="ZS34" s="51"/>
      <c r="ZT34" s="51"/>
      <c r="ZU34" s="51"/>
      <c r="ZV34" s="51"/>
      <c r="ZW34" s="51"/>
      <c r="ZX34" s="51"/>
      <c r="ZY34" s="51"/>
      <c r="ZZ34" s="51"/>
      <c r="AAA34" s="51"/>
      <c r="AAB34" s="51"/>
      <c r="AAC34" s="51"/>
      <c r="AAD34" s="51"/>
      <c r="AAE34" s="51"/>
      <c r="AAF34" s="51"/>
      <c r="AAG34" s="51"/>
      <c r="AAH34" s="51"/>
      <c r="AAI34" s="51"/>
      <c r="AAJ34" s="51"/>
      <c r="AAK34" s="51"/>
      <c r="AAL34" s="51"/>
      <c r="AAM34" s="51"/>
      <c r="AAN34" s="51"/>
      <c r="AAO34" s="51"/>
      <c r="AAP34" s="51"/>
      <c r="AAQ34" s="51"/>
      <c r="AAR34" s="51"/>
      <c r="AAS34" s="51"/>
      <c r="AAT34" s="51"/>
      <c r="AAU34" s="51"/>
      <c r="AAV34" s="51"/>
      <c r="AAW34" s="51"/>
      <c r="AAX34" s="51"/>
      <c r="AAY34" s="51"/>
      <c r="AAZ34" s="51"/>
      <c r="ABA34" s="51"/>
      <c r="ABB34" s="51"/>
      <c r="ABC34" s="51"/>
      <c r="ABD34" s="51"/>
      <c r="ABE34" s="51"/>
      <c r="ABF34" s="51"/>
      <c r="ABG34" s="51"/>
      <c r="ABH34" s="51"/>
      <c r="ABI34" s="51"/>
      <c r="ABJ34" s="51"/>
      <c r="ABK34" s="51"/>
      <c r="ABL34" s="51"/>
    </row>
    <row r="35" spans="1:740" s="51" customFormat="1" ht="14.25" customHeight="1" x14ac:dyDescent="0.2">
      <c r="A35" s="410"/>
      <c r="B35" s="23">
        <v>7</v>
      </c>
      <c r="C35" s="136">
        <v>334818600</v>
      </c>
      <c r="D35" s="136">
        <v>41648150</v>
      </c>
      <c r="E35" s="260">
        <f t="shared" si="20"/>
        <v>0.12439019218167688</v>
      </c>
      <c r="F35" s="136">
        <v>5680085</v>
      </c>
      <c r="G35" s="148">
        <f t="shared" si="21"/>
        <v>0.13638264844897072</v>
      </c>
      <c r="H35" s="156">
        <v>150000000</v>
      </c>
      <c r="I35" s="156">
        <v>71052410</v>
      </c>
      <c r="J35" s="151">
        <f t="shared" si="22"/>
        <v>0.47368273333333333</v>
      </c>
      <c r="K35" s="402"/>
      <c r="L35" s="402"/>
      <c r="M35" s="352"/>
      <c r="N35" s="24">
        <f t="shared" si="23"/>
        <v>293170450</v>
      </c>
      <c r="O35" s="42">
        <f t="shared" si="19"/>
        <v>0.87560980781832309</v>
      </c>
      <c r="P35" s="45"/>
    </row>
    <row r="36" spans="1:740" s="51" customFormat="1" ht="14.25" customHeight="1" x14ac:dyDescent="0.2">
      <c r="A36" s="410"/>
      <c r="B36" s="23">
        <v>8</v>
      </c>
      <c r="C36" s="27">
        <v>7120659</v>
      </c>
      <c r="D36" s="27">
        <v>7120659</v>
      </c>
      <c r="E36" s="29">
        <f t="shared" si="20"/>
        <v>1</v>
      </c>
      <c r="F36" s="27">
        <v>0</v>
      </c>
      <c r="G36" s="159">
        <f t="shared" si="21"/>
        <v>0</v>
      </c>
      <c r="H36" s="183">
        <v>0</v>
      </c>
      <c r="I36" s="183">
        <v>0</v>
      </c>
      <c r="J36" s="201">
        <f>+IFERROR(I36/H36,0)</f>
        <v>0</v>
      </c>
      <c r="K36" s="402"/>
      <c r="L36" s="402"/>
      <c r="M36" s="352"/>
      <c r="N36" s="380">
        <f t="shared" si="23"/>
        <v>0</v>
      </c>
      <c r="O36" s="382">
        <f t="shared" si="19"/>
        <v>0</v>
      </c>
      <c r="P36" s="45"/>
    </row>
    <row r="37" spans="1:740" s="51" customFormat="1" ht="14.25" customHeight="1" x14ac:dyDescent="0.2">
      <c r="A37" s="411"/>
      <c r="B37" s="421" t="s">
        <v>58</v>
      </c>
      <c r="C37" s="421"/>
      <c r="D37" s="421"/>
      <c r="E37" s="421"/>
      <c r="F37" s="421"/>
      <c r="G37" s="422"/>
      <c r="H37" s="156">
        <v>1040750151</v>
      </c>
      <c r="I37" s="156">
        <v>945909664</v>
      </c>
      <c r="J37" s="151">
        <f>+IFERROR(I37/H37,0)</f>
        <v>0.90887295388919909</v>
      </c>
      <c r="K37" s="403"/>
      <c r="L37" s="403"/>
      <c r="M37" s="353"/>
      <c r="N37" s="381"/>
      <c r="O37" s="383"/>
      <c r="P37" s="45"/>
    </row>
    <row r="38" spans="1:740" ht="14.25" customHeight="1" x14ac:dyDescent="0.2">
      <c r="A38" s="404" t="s">
        <v>27</v>
      </c>
      <c r="B38" s="431"/>
      <c r="C38" s="19">
        <f>SUM(C29:C36)</f>
        <v>27606000000</v>
      </c>
      <c r="D38" s="19">
        <f>SUM(D29:D36)</f>
        <v>23085274707</v>
      </c>
      <c r="E38" s="20">
        <f t="shared" si="15"/>
        <v>0.83624120506411648</v>
      </c>
      <c r="F38" s="19">
        <f>SUM(F29:F36)</f>
        <v>3607132420</v>
      </c>
      <c r="G38" s="20">
        <f t="shared" si="16"/>
        <v>0.15625252312489191</v>
      </c>
      <c r="H38" s="178">
        <f>SUM(H29:H36)</f>
        <v>8095467564</v>
      </c>
      <c r="I38" s="231">
        <f>SUM(I29:I36)</f>
        <v>4287033472</v>
      </c>
      <c r="J38" s="21">
        <f t="shared" ref="J38" si="24">I38/H38</f>
        <v>0.52955971203740593</v>
      </c>
      <c r="K38" s="19">
        <f>SUM(K29:K36)</f>
        <v>1126835615</v>
      </c>
      <c r="L38" s="19">
        <f>SUM(L29:L36)</f>
        <v>2945533</v>
      </c>
      <c r="M38" s="26">
        <f t="shared" ref="M38" si="25">+IFERROR(L38/K38,0)</f>
        <v>2.6139864242753813E-3</v>
      </c>
      <c r="N38" s="53">
        <f>SUM(N29:N36)</f>
        <v>4520725293</v>
      </c>
      <c r="O38" s="21">
        <f>N38/C38</f>
        <v>0.16375879493588349</v>
      </c>
      <c r="P38" s="45">
        <v>7852</v>
      </c>
    </row>
    <row r="39" spans="1:740" ht="14.25" customHeight="1" x14ac:dyDescent="0.2">
      <c r="A39" s="406">
        <v>8162</v>
      </c>
      <c r="B39" s="135">
        <v>1</v>
      </c>
      <c r="C39" s="140">
        <v>203277033124</v>
      </c>
      <c r="D39" s="140">
        <v>71847316481</v>
      </c>
      <c r="E39" s="137">
        <f t="shared" ref="E39:E41" si="26">D39/C39</f>
        <v>0.35344532226212089</v>
      </c>
      <c r="F39" s="140">
        <v>27522819904</v>
      </c>
      <c r="G39" s="148">
        <f>+F39/D39</f>
        <v>0.3830737354161084</v>
      </c>
      <c r="H39" s="155">
        <v>48914146524</v>
      </c>
      <c r="I39" s="156">
        <v>34959876630</v>
      </c>
      <c r="J39" s="151">
        <f>+I39/H39</f>
        <v>0.71471913780294094</v>
      </c>
      <c r="K39" s="354" t="s">
        <v>59</v>
      </c>
      <c r="L39" s="357"/>
      <c r="M39" s="358"/>
      <c r="N39" s="140">
        <f t="shared" ref="N39:N41" si="27">C39-D39</f>
        <v>131429716643</v>
      </c>
      <c r="O39" s="141">
        <f>N39/C39</f>
        <v>0.64655467773787911</v>
      </c>
      <c r="P39" s="45">
        <v>7853</v>
      </c>
    </row>
    <row r="40" spans="1:740" ht="14.25" customHeight="1" x14ac:dyDescent="0.2">
      <c r="A40" s="407"/>
      <c r="B40" s="135">
        <v>2</v>
      </c>
      <c r="C40" s="146">
        <v>13535656128</v>
      </c>
      <c r="D40" s="140">
        <v>1567288000</v>
      </c>
      <c r="E40" s="137">
        <f t="shared" si="26"/>
        <v>0.11578958457417454</v>
      </c>
      <c r="F40" s="140">
        <v>112844567</v>
      </c>
      <c r="G40" s="148">
        <f t="shared" ref="G40:G41" si="28">+F40/D40</f>
        <v>7.1999892170424323E-2</v>
      </c>
      <c r="H40" s="155">
        <v>2571119591</v>
      </c>
      <c r="I40" s="156">
        <v>525417097</v>
      </c>
      <c r="J40" s="238">
        <f t="shared" ref="J40:J42" si="29">+I40/H40</f>
        <v>0.20435342597021969</v>
      </c>
      <c r="K40" s="349">
        <v>7988098646</v>
      </c>
      <c r="L40" s="349">
        <v>224506005</v>
      </c>
      <c r="M40" s="350">
        <f>+L40/K40</f>
        <v>2.8105061661002427E-2</v>
      </c>
      <c r="N40" s="139">
        <f t="shared" si="27"/>
        <v>11968368128</v>
      </c>
      <c r="O40" s="141">
        <f t="shared" ref="O40:O41" si="30">N40/C40</f>
        <v>0.88421041542582546</v>
      </c>
      <c r="P40" s="45">
        <v>7853</v>
      </c>
    </row>
    <row r="41" spans="1:740" ht="14.25" customHeight="1" x14ac:dyDescent="0.2">
      <c r="A41" s="407"/>
      <c r="B41" s="145">
        <v>3</v>
      </c>
      <c r="C41" s="138">
        <v>3156523500</v>
      </c>
      <c r="D41" s="143">
        <v>2490245500</v>
      </c>
      <c r="E41" s="137">
        <f t="shared" si="26"/>
        <v>0.78892031058853196</v>
      </c>
      <c r="F41" s="136">
        <v>126842568</v>
      </c>
      <c r="G41" s="148">
        <f t="shared" si="28"/>
        <v>5.0935768381069259E-2</v>
      </c>
      <c r="H41" s="155">
        <v>319402200</v>
      </c>
      <c r="I41" s="156">
        <v>309904466</v>
      </c>
      <c r="J41" s="238">
        <f t="shared" si="29"/>
        <v>0.97026403074243073</v>
      </c>
      <c r="K41" s="349"/>
      <c r="L41" s="349"/>
      <c r="M41" s="350"/>
      <c r="N41" s="139">
        <f t="shared" si="27"/>
        <v>666278000</v>
      </c>
      <c r="O41" s="141">
        <f t="shared" si="30"/>
        <v>0.21107968941146804</v>
      </c>
      <c r="P41" s="45">
        <v>7853</v>
      </c>
    </row>
    <row r="42" spans="1:740" ht="14.25" customHeight="1" x14ac:dyDescent="0.2">
      <c r="A42" s="408"/>
      <c r="B42" s="439" t="s">
        <v>60</v>
      </c>
      <c r="C42" s="440"/>
      <c r="D42" s="440"/>
      <c r="E42" s="440"/>
      <c r="F42" s="440"/>
      <c r="G42" s="441"/>
      <c r="H42" s="155">
        <v>3217566020</v>
      </c>
      <c r="I42" s="156">
        <v>646772887</v>
      </c>
      <c r="J42" s="238">
        <f t="shared" si="29"/>
        <v>0.20101308970188589</v>
      </c>
      <c r="K42" s="349"/>
      <c r="L42" s="349"/>
      <c r="M42" s="350"/>
      <c r="N42" s="391"/>
      <c r="O42" s="392"/>
      <c r="P42" s="45"/>
    </row>
    <row r="43" spans="1:740" ht="14.25" customHeight="1" x14ac:dyDescent="0.2">
      <c r="A43" s="404" t="s">
        <v>27</v>
      </c>
      <c r="B43" s="432"/>
      <c r="C43" s="147">
        <f>SUM(C39:C41)</f>
        <v>219969212752</v>
      </c>
      <c r="D43" s="161">
        <f>SUM(D39:D41)</f>
        <v>75904849981</v>
      </c>
      <c r="E43" s="21">
        <f t="shared" ref="E43" si="31">D43/C43</f>
        <v>0.34507033521358027</v>
      </c>
      <c r="F43" s="22">
        <f>SUM(F39:F41)</f>
        <v>27762507039</v>
      </c>
      <c r="G43" s="149">
        <f t="shared" ref="G43" si="32">+F43/D43</f>
        <v>0.36575405979920028</v>
      </c>
      <c r="H43" s="210">
        <f>SUM(H39:H41)</f>
        <v>51804668315</v>
      </c>
      <c r="I43" s="210">
        <f>SUM(I39:I41)</f>
        <v>35795198193</v>
      </c>
      <c r="J43" s="150">
        <f>I43/H43</f>
        <v>0.69096472108162366</v>
      </c>
      <c r="K43" s="239">
        <f>+SUM(K39:K41)</f>
        <v>7988098646</v>
      </c>
      <c r="L43" s="52">
        <f>+SUM(L39:L41)</f>
        <v>224506005</v>
      </c>
      <c r="M43" s="228">
        <f t="shared" ref="M43" si="33">+IFERROR(L43/K43,0)</f>
        <v>2.8105061661002427E-2</v>
      </c>
      <c r="N43" s="19">
        <f>SUM(N39:N41)</f>
        <v>144064362771</v>
      </c>
      <c r="O43" s="21">
        <f>N43/C43</f>
        <v>0.65492966478641967</v>
      </c>
      <c r="P43" s="45">
        <v>7853</v>
      </c>
    </row>
    <row r="44" spans="1:740" s="30" customFormat="1" ht="14.25" customHeight="1" x14ac:dyDescent="0.2">
      <c r="A44" s="433">
        <v>8165</v>
      </c>
      <c r="B44" s="28">
        <v>1</v>
      </c>
      <c r="C44" s="162">
        <v>12536342834</v>
      </c>
      <c r="D44" s="27">
        <v>11203825377</v>
      </c>
      <c r="E44" s="29">
        <f t="shared" ref="E44:E45" si="34">D44/C44</f>
        <v>0.89370764068560249</v>
      </c>
      <c r="F44" s="27">
        <v>2713309180</v>
      </c>
      <c r="G44" s="159">
        <f t="shared" ref="G44:G45" si="35">+F44/D44</f>
        <v>0.2421770322813199</v>
      </c>
      <c r="H44" s="158">
        <v>2702894073</v>
      </c>
      <c r="I44" s="158">
        <v>2479036135</v>
      </c>
      <c r="J44" s="209">
        <f t="shared" ref="J44:J46" si="36">+I44/H44</f>
        <v>0.9171784272879272</v>
      </c>
      <c r="K44" s="354" t="s">
        <v>61</v>
      </c>
      <c r="L44" s="357"/>
      <c r="M44" s="358"/>
      <c r="N44" s="27">
        <f t="shared" ref="N44:N45" si="37">+C44-D44</f>
        <v>1332517457</v>
      </c>
      <c r="O44" s="43">
        <f>N44/C44</f>
        <v>0.10629235931439748</v>
      </c>
      <c r="P44" s="45">
        <v>7854</v>
      </c>
    </row>
    <row r="45" spans="1:740" s="30" customFormat="1" ht="14.25" customHeight="1" x14ac:dyDescent="0.2">
      <c r="A45" s="434"/>
      <c r="B45" s="28">
        <v>2</v>
      </c>
      <c r="C45" s="27">
        <v>2328464000</v>
      </c>
      <c r="D45" s="27">
        <v>1698336008</v>
      </c>
      <c r="E45" s="29">
        <f t="shared" si="34"/>
        <v>0.72938040184430597</v>
      </c>
      <c r="F45" s="27">
        <v>477774401</v>
      </c>
      <c r="G45" s="159">
        <f t="shared" si="35"/>
        <v>0.28131912574982043</v>
      </c>
      <c r="H45" s="158">
        <v>861859429</v>
      </c>
      <c r="I45" s="158">
        <v>545427417</v>
      </c>
      <c r="J45" s="209">
        <f t="shared" si="36"/>
        <v>0.63284962564353409</v>
      </c>
      <c r="K45" s="359">
        <v>51884208</v>
      </c>
      <c r="L45" s="359">
        <v>0</v>
      </c>
      <c r="M45" s="361">
        <f>+L45/K45</f>
        <v>0</v>
      </c>
      <c r="N45" s="393">
        <f t="shared" si="37"/>
        <v>630127992</v>
      </c>
      <c r="O45" s="395">
        <f>N45/C45</f>
        <v>0.27061959815569403</v>
      </c>
      <c r="P45" s="45">
        <v>7854</v>
      </c>
    </row>
    <row r="46" spans="1:740" s="30" customFormat="1" ht="14.25" customHeight="1" x14ac:dyDescent="0.2">
      <c r="A46" s="435"/>
      <c r="B46" s="436" t="s">
        <v>62</v>
      </c>
      <c r="C46" s="437"/>
      <c r="D46" s="437"/>
      <c r="E46" s="437"/>
      <c r="F46" s="437"/>
      <c r="G46" s="437"/>
      <c r="H46" s="158">
        <v>211743222</v>
      </c>
      <c r="I46" s="158">
        <v>155492540</v>
      </c>
      <c r="J46" s="209">
        <f t="shared" si="36"/>
        <v>0.73434482828451531</v>
      </c>
      <c r="K46" s="360"/>
      <c r="L46" s="360"/>
      <c r="M46" s="362"/>
      <c r="N46" s="394"/>
      <c r="O46" s="396"/>
      <c r="P46" s="45"/>
    </row>
    <row r="47" spans="1:740" ht="14.25" customHeight="1" x14ac:dyDescent="0.2">
      <c r="A47" s="404" t="s">
        <v>27</v>
      </c>
      <c r="B47" s="431"/>
      <c r="C47" s="19">
        <f>SUM(C44:C45)</f>
        <v>14864806834</v>
      </c>
      <c r="D47" s="19">
        <f>SUM(D44:D45)</f>
        <v>12902161385</v>
      </c>
      <c r="E47" s="20">
        <f>D47/C47</f>
        <v>0.86796697253334787</v>
      </c>
      <c r="F47" s="53">
        <f>SUM(F44:F45)</f>
        <v>3191083581</v>
      </c>
      <c r="G47" s="20">
        <f t="shared" ref="G47" si="38">+F47/D47</f>
        <v>0.24732938038660257</v>
      </c>
      <c r="H47" s="178">
        <f>SUM(H44:H45)</f>
        <v>3564753502</v>
      </c>
      <c r="I47" s="178">
        <f>SUM(I44:I45)</f>
        <v>3024463552</v>
      </c>
      <c r="J47" s="236">
        <f>I47/H47</f>
        <v>0.84843553707237507</v>
      </c>
      <c r="K47" s="19">
        <f>SUM(K45:K45)</f>
        <v>51884208</v>
      </c>
      <c r="L47" s="19">
        <f>SUM(L45:L45)</f>
        <v>0</v>
      </c>
      <c r="M47" s="21">
        <f t="shared" si="18"/>
        <v>0</v>
      </c>
      <c r="N47" s="53">
        <f>SUM(N44:N45)</f>
        <v>1962645449</v>
      </c>
      <c r="O47" s="21">
        <f>N47/C47</f>
        <v>0.1320330274666521</v>
      </c>
      <c r="P47" s="45">
        <v>7854</v>
      </c>
    </row>
    <row r="48" spans="1:740" ht="14.25" customHeight="1" x14ac:dyDescent="0.2">
      <c r="A48" s="428">
        <v>8167</v>
      </c>
      <c r="B48" s="135">
        <v>1</v>
      </c>
      <c r="C48" s="140">
        <v>925264000</v>
      </c>
      <c r="D48" s="140">
        <v>901283000</v>
      </c>
      <c r="E48" s="137">
        <f>D48/C48</f>
        <v>0.97408199173425103</v>
      </c>
      <c r="F48" s="140">
        <v>178811966</v>
      </c>
      <c r="G48" s="148">
        <f>+F48/D48</f>
        <v>0.19839713608267326</v>
      </c>
      <c r="H48" s="156">
        <v>354338401</v>
      </c>
      <c r="I48" s="156">
        <v>342154801</v>
      </c>
      <c r="J48" s="245">
        <f>+I48/H48</f>
        <v>0.96561591979414052</v>
      </c>
      <c r="K48" s="357" t="s">
        <v>59</v>
      </c>
      <c r="L48" s="357"/>
      <c r="M48" s="358"/>
      <c r="N48" s="140">
        <f>+C48-D48</f>
        <v>23981000</v>
      </c>
      <c r="O48" s="141">
        <f>N48/C48</f>
        <v>2.5918008265749019E-2</v>
      </c>
      <c r="P48" s="144">
        <v>7855</v>
      </c>
    </row>
    <row r="49" spans="1:16" ht="14.25" customHeight="1" x14ac:dyDescent="0.2">
      <c r="A49" s="429"/>
      <c r="B49" s="135">
        <v>2</v>
      </c>
      <c r="C49" s="164">
        <v>1065610400</v>
      </c>
      <c r="D49" s="140">
        <v>936335000</v>
      </c>
      <c r="E49" s="137">
        <f t="shared" ref="E49:E50" si="39">D49/C49</f>
        <v>0.87868417950875854</v>
      </c>
      <c r="F49" s="140">
        <v>144659966</v>
      </c>
      <c r="G49" s="148">
        <f t="shared" ref="G49:G50" si="40">+F49/D49</f>
        <v>0.15449595070140495</v>
      </c>
      <c r="H49" s="156">
        <v>206499265</v>
      </c>
      <c r="I49" s="156">
        <v>206499265</v>
      </c>
      <c r="J49" s="245">
        <f t="shared" ref="J49:J50" si="41">+I49/H49</f>
        <v>1</v>
      </c>
      <c r="K49" s="384">
        <v>7988098646</v>
      </c>
      <c r="L49" s="387">
        <v>224506005</v>
      </c>
      <c r="M49" s="361">
        <f>+L49/K49</f>
        <v>2.8105061661002427E-2</v>
      </c>
      <c r="N49" s="140">
        <f t="shared" ref="N49:N50" si="42">+C49-D49</f>
        <v>129275400</v>
      </c>
      <c r="O49" s="141">
        <f>N49/C49</f>
        <v>0.12131582049124146</v>
      </c>
      <c r="P49" s="144">
        <v>7855</v>
      </c>
    </row>
    <row r="50" spans="1:16" ht="14.25" customHeight="1" x14ac:dyDescent="0.2">
      <c r="A50" s="430"/>
      <c r="B50" s="224">
        <v>3</v>
      </c>
      <c r="C50" s="185">
        <v>309125600</v>
      </c>
      <c r="D50" s="185">
        <v>309125600</v>
      </c>
      <c r="E50" s="226">
        <f t="shared" si="39"/>
        <v>1</v>
      </c>
      <c r="F50" s="185">
        <v>8142400</v>
      </c>
      <c r="G50" s="148">
        <f t="shared" si="40"/>
        <v>2.6340102534374379E-2</v>
      </c>
      <c r="H50" s="156">
        <v>45645867</v>
      </c>
      <c r="I50" s="156">
        <v>45645867</v>
      </c>
      <c r="J50" s="245">
        <f t="shared" si="41"/>
        <v>1</v>
      </c>
      <c r="K50" s="385"/>
      <c r="L50" s="388"/>
      <c r="M50" s="390"/>
      <c r="N50" s="397">
        <f t="shared" si="42"/>
        <v>0</v>
      </c>
      <c r="O50" s="399">
        <f>N50/C50</f>
        <v>0</v>
      </c>
      <c r="P50" s="144">
        <v>7855</v>
      </c>
    </row>
    <row r="51" spans="1:16" ht="14.25" customHeight="1" x14ac:dyDescent="0.2">
      <c r="A51" s="229"/>
      <c r="B51" s="421" t="s">
        <v>63</v>
      </c>
      <c r="C51" s="421"/>
      <c r="D51" s="421"/>
      <c r="E51" s="421"/>
      <c r="F51" s="421"/>
      <c r="G51" s="422"/>
      <c r="H51" s="156">
        <v>17154600</v>
      </c>
      <c r="I51" s="156">
        <v>17154600</v>
      </c>
      <c r="J51" s="245">
        <f>+I51/H51</f>
        <v>1</v>
      </c>
      <c r="K51" s="386"/>
      <c r="L51" s="389"/>
      <c r="M51" s="362"/>
      <c r="N51" s="398"/>
      <c r="O51" s="400"/>
      <c r="P51" s="144"/>
    </row>
    <row r="52" spans="1:16" ht="14.25" customHeight="1" x14ac:dyDescent="0.2">
      <c r="A52" s="404" t="s">
        <v>27</v>
      </c>
      <c r="B52" s="405"/>
      <c r="C52" s="230">
        <f>SUM(C48:C50)</f>
        <v>2300000000</v>
      </c>
      <c r="D52" s="230">
        <f>SUM(D48:D50)</f>
        <v>2146743600</v>
      </c>
      <c r="E52" s="228">
        <f>D52/C52</f>
        <v>0.93336678260869566</v>
      </c>
      <c r="F52" s="52">
        <f>SUM(F48:F50)</f>
        <v>331614332</v>
      </c>
      <c r="G52" s="228">
        <f>+F52/D52</f>
        <v>0.15447318999809759</v>
      </c>
      <c r="H52" s="246">
        <f>SUM(H48:H50)</f>
        <v>606483533</v>
      </c>
      <c r="I52" s="246">
        <f>SUM(I48:I50)</f>
        <v>594299933</v>
      </c>
      <c r="J52" s="247">
        <f>I52/H52</f>
        <v>0.97991107864094307</v>
      </c>
      <c r="K52" s="19">
        <f>SUM(K49:K50)</f>
        <v>7988098646</v>
      </c>
      <c r="L52" s="19">
        <f>+L49</f>
        <v>224506005</v>
      </c>
      <c r="M52" s="21">
        <f>+IFERROR(L52/K52,0)</f>
        <v>2.8105061661002427E-2</v>
      </c>
      <c r="N52" s="19">
        <f>SUM(N48:N50)</f>
        <v>153256400</v>
      </c>
      <c r="O52" s="21">
        <f>N52/C52</f>
        <v>6.6633217391304345E-2</v>
      </c>
      <c r="P52" s="45">
        <v>7855</v>
      </c>
    </row>
    <row r="53" spans="1:16" ht="14.25" customHeight="1" x14ac:dyDescent="0.2">
      <c r="A53" s="428">
        <v>8168</v>
      </c>
      <c r="B53" s="135">
        <v>1</v>
      </c>
      <c r="C53" s="61">
        <v>951095830</v>
      </c>
      <c r="D53" s="61">
        <v>659541239</v>
      </c>
      <c r="E53" s="240">
        <f>D53/C53</f>
        <v>0.69345403291275076</v>
      </c>
      <c r="F53" s="61">
        <v>162402877</v>
      </c>
      <c r="G53" s="167">
        <f>+F53/D53</f>
        <v>0.24623612201450226</v>
      </c>
      <c r="H53" s="156">
        <v>99967734</v>
      </c>
      <c r="I53" s="156">
        <v>99961815</v>
      </c>
      <c r="J53" s="245">
        <f>IFERROR(I53/H53,0)</f>
        <v>0.9999407908955904</v>
      </c>
      <c r="K53" s="363" t="s">
        <v>23</v>
      </c>
      <c r="L53" s="366" t="s">
        <v>23</v>
      </c>
      <c r="M53" s="369" t="s">
        <v>23</v>
      </c>
      <c r="N53" s="140">
        <f>+C53-D53</f>
        <v>291554591</v>
      </c>
      <c r="O53" s="141">
        <f>N53/C53</f>
        <v>0.30654596708724924</v>
      </c>
      <c r="P53" s="45">
        <v>7856</v>
      </c>
    </row>
    <row r="54" spans="1:16" ht="14.25" customHeight="1" x14ac:dyDescent="0.2">
      <c r="A54" s="429"/>
      <c r="B54" s="135">
        <v>2</v>
      </c>
      <c r="C54" s="61">
        <v>1818456745</v>
      </c>
      <c r="D54" s="61">
        <v>1046459363</v>
      </c>
      <c r="E54" s="240">
        <v>0</v>
      </c>
      <c r="F54" s="61">
        <v>264068056</v>
      </c>
      <c r="G54" s="167">
        <f t="shared" ref="G54:G55" si="43">+F54/D54</f>
        <v>0.25234430054022078</v>
      </c>
      <c r="H54" s="156">
        <v>0</v>
      </c>
      <c r="I54" s="156">
        <v>0</v>
      </c>
      <c r="J54" s="245">
        <f t="shared" ref="J54:J55" si="44">IFERROR(I54/H54,0)</f>
        <v>0</v>
      </c>
      <c r="K54" s="364"/>
      <c r="L54" s="367"/>
      <c r="M54" s="370"/>
      <c r="N54" s="140">
        <f t="shared" ref="N54:N55" si="45">+C54-D54</f>
        <v>771997382</v>
      </c>
      <c r="O54" s="141">
        <f t="shared" ref="O54:O55" si="46">N54/C54</f>
        <v>0.42453436636459563</v>
      </c>
      <c r="P54" s="45">
        <v>7856</v>
      </c>
    </row>
    <row r="55" spans="1:16" ht="14.25" customHeight="1" x14ac:dyDescent="0.2">
      <c r="A55" s="430"/>
      <c r="B55" s="135">
        <v>3</v>
      </c>
      <c r="C55" s="61">
        <v>1230447425</v>
      </c>
      <c r="D55" s="61">
        <v>613446044</v>
      </c>
      <c r="E55" s="240">
        <v>0</v>
      </c>
      <c r="F55" s="61">
        <v>141808432</v>
      </c>
      <c r="G55" s="167">
        <f t="shared" si="43"/>
        <v>0.23116691905832878</v>
      </c>
      <c r="H55" s="156">
        <v>0</v>
      </c>
      <c r="I55" s="156">
        <v>0</v>
      </c>
      <c r="J55" s="245">
        <f t="shared" si="44"/>
        <v>0</v>
      </c>
      <c r="K55" s="365"/>
      <c r="L55" s="368"/>
      <c r="M55" s="371"/>
      <c r="N55" s="140">
        <f t="shared" si="45"/>
        <v>617001381</v>
      </c>
      <c r="O55" s="141">
        <f t="shared" si="46"/>
        <v>0.50144473340663054</v>
      </c>
      <c r="P55" s="45"/>
    </row>
    <row r="56" spans="1:16" ht="14.25" customHeight="1" x14ac:dyDescent="0.2">
      <c r="A56" s="404" t="s">
        <v>27</v>
      </c>
      <c r="B56" s="431"/>
      <c r="C56" s="241">
        <f>SUM(C53:C55)</f>
        <v>4000000000</v>
      </c>
      <c r="D56" s="241">
        <f>SUM(D53:D55)</f>
        <v>2319446646</v>
      </c>
      <c r="E56" s="242">
        <f>D56/C56</f>
        <v>0.57986166149999996</v>
      </c>
      <c r="F56" s="241">
        <f>SUM(F53:F55)</f>
        <v>568279365</v>
      </c>
      <c r="G56" s="242">
        <f>+F56/D56</f>
        <v>0.24500643978167197</v>
      </c>
      <c r="H56" s="243">
        <f>SUM(H53:H55)</f>
        <v>99967734</v>
      </c>
      <c r="I56" s="243">
        <f>SUM(I53:I55)</f>
        <v>99961815</v>
      </c>
      <c r="J56" s="242">
        <f>IFERROR(I56/H56,0)</f>
        <v>0.9999407908955904</v>
      </c>
      <c r="K56" s="235">
        <f>+SUM(K53:K55)</f>
        <v>0</v>
      </c>
      <c r="L56" s="235">
        <f>+SUM(L53:L55)</f>
        <v>0</v>
      </c>
      <c r="M56" s="236">
        <f>IFERROR(L56/K56,0)</f>
        <v>0</v>
      </c>
      <c r="N56" s="19">
        <f>SUM(N53:N55)</f>
        <v>1680553354</v>
      </c>
      <c r="O56" s="21">
        <f>N56/C56</f>
        <v>0.42013833849999999</v>
      </c>
      <c r="P56" s="45">
        <v>7856</v>
      </c>
    </row>
    <row r="57" spans="1:16" s="30" customFormat="1" ht="14.25" customHeight="1" x14ac:dyDescent="0.2">
      <c r="A57" s="433">
        <v>8169</v>
      </c>
      <c r="B57" s="28">
        <v>1</v>
      </c>
      <c r="C57" s="140">
        <v>13503426278</v>
      </c>
      <c r="D57" s="140">
        <v>1567909000</v>
      </c>
      <c r="E57" s="29">
        <f>D57/C57</f>
        <v>0.11611193838666432</v>
      </c>
      <c r="F57" s="27">
        <v>409865000</v>
      </c>
      <c r="G57" s="159">
        <f>+F57/D57</f>
        <v>0.26140866593660728</v>
      </c>
      <c r="H57" s="157">
        <v>3563669254</v>
      </c>
      <c r="I57" s="158">
        <v>1712027578</v>
      </c>
      <c r="J57" s="232">
        <f t="shared" ref="J57:J58" si="47">+I57/H57</f>
        <v>0.48041146806156437</v>
      </c>
      <c r="K57" s="354" t="s">
        <v>64</v>
      </c>
      <c r="L57" s="355"/>
      <c r="M57" s="356"/>
      <c r="N57" s="234">
        <f>+C57-D57</f>
        <v>11935517278</v>
      </c>
      <c r="O57" s="43">
        <f>N57/C57</f>
        <v>0.88388806161333566</v>
      </c>
      <c r="P57" s="45">
        <v>7857</v>
      </c>
    </row>
    <row r="58" spans="1:16" s="30" customFormat="1" ht="14.25" customHeight="1" x14ac:dyDescent="0.2">
      <c r="A58" s="434"/>
      <c r="B58" s="28">
        <v>2</v>
      </c>
      <c r="C58" s="140">
        <v>34042683788</v>
      </c>
      <c r="D58" s="140">
        <v>1934243708</v>
      </c>
      <c r="E58" s="29">
        <f>D58/C58</f>
        <v>5.6818190952436551E-2</v>
      </c>
      <c r="F58" s="27">
        <v>424985675</v>
      </c>
      <c r="G58" s="159">
        <f>+F58/D58</f>
        <v>0.21971671575937732</v>
      </c>
      <c r="H58" s="158">
        <v>1871135225</v>
      </c>
      <c r="I58" s="158">
        <v>1012132407</v>
      </c>
      <c r="J58" s="232">
        <f t="shared" si="47"/>
        <v>0.54091889964820683</v>
      </c>
      <c r="K58" s="349">
        <v>180938098864</v>
      </c>
      <c r="L58" s="374">
        <v>22538720062</v>
      </c>
      <c r="M58" s="377">
        <f>+L58/K58</f>
        <v>0.12456591620839878</v>
      </c>
      <c r="N58" s="234">
        <f>+C58-D58</f>
        <v>32108440080</v>
      </c>
      <c r="O58" s="43">
        <f t="shared" ref="O58:O59" si="48">N58/C58</f>
        <v>0.94318180904756344</v>
      </c>
      <c r="P58" s="45"/>
    </row>
    <row r="59" spans="1:16" s="30" customFormat="1" ht="14.25" customHeight="1" x14ac:dyDescent="0.2">
      <c r="A59" s="434"/>
      <c r="B59" s="28">
        <v>3</v>
      </c>
      <c r="C59" s="140">
        <v>10313175000</v>
      </c>
      <c r="D59" s="140">
        <v>0</v>
      </c>
      <c r="E59" s="29">
        <f>+IFERROR(D59/C59,0)</f>
        <v>0</v>
      </c>
      <c r="F59" s="27">
        <v>0</v>
      </c>
      <c r="G59" s="160">
        <f>+IFERROR(F59/D59,0)</f>
        <v>0</v>
      </c>
      <c r="H59" s="158">
        <v>0</v>
      </c>
      <c r="I59" s="158">
        <v>0</v>
      </c>
      <c r="J59" s="232">
        <f>IFERROR(I59/H59,0)</f>
        <v>0</v>
      </c>
      <c r="K59" s="349"/>
      <c r="L59" s="375"/>
      <c r="M59" s="378"/>
      <c r="N59" s="234">
        <f>+C59-D59</f>
        <v>10313175000</v>
      </c>
      <c r="O59" s="43">
        <f t="shared" si="48"/>
        <v>1</v>
      </c>
      <c r="P59" s="45">
        <v>7857</v>
      </c>
    </row>
    <row r="60" spans="1:16" s="30" customFormat="1" ht="14.25" customHeight="1" x14ac:dyDescent="0.2">
      <c r="A60" s="434"/>
      <c r="B60" s="192">
        <v>4</v>
      </c>
      <c r="C60" s="185">
        <v>92733063352</v>
      </c>
      <c r="D60" s="185">
        <v>21714449098</v>
      </c>
      <c r="E60" s="186">
        <f>D60/C60</f>
        <v>0.23416080859504657</v>
      </c>
      <c r="F60" s="187">
        <v>16923209828</v>
      </c>
      <c r="G60" s="188">
        <f>+F60/D60</f>
        <v>0.77935248329918283</v>
      </c>
      <c r="H60" s="193">
        <v>593829534</v>
      </c>
      <c r="I60" s="193">
        <v>586281401</v>
      </c>
      <c r="J60" s="233">
        <f>+I60/H60</f>
        <v>0.98728905760352437</v>
      </c>
      <c r="K60" s="349"/>
      <c r="L60" s="375"/>
      <c r="M60" s="378"/>
      <c r="N60" s="347">
        <f>+C60-D60</f>
        <v>71018614254</v>
      </c>
      <c r="O60" s="372">
        <f>N60/C60</f>
        <v>0.76583919140495338</v>
      </c>
      <c r="P60" s="184">
        <v>7857</v>
      </c>
    </row>
    <row r="61" spans="1:16" s="30" customFormat="1" ht="14.25" customHeight="1" x14ac:dyDescent="0.2">
      <c r="A61" s="191"/>
      <c r="B61" s="438" t="s">
        <v>65</v>
      </c>
      <c r="C61" s="438"/>
      <c r="D61" s="438"/>
      <c r="E61" s="438"/>
      <c r="F61" s="438"/>
      <c r="G61" s="438"/>
      <c r="H61" s="158">
        <v>123194241</v>
      </c>
      <c r="I61" s="158">
        <v>109893167</v>
      </c>
      <c r="J61" s="232">
        <f>+I46/H46</f>
        <v>0.73434482828451531</v>
      </c>
      <c r="K61" s="349"/>
      <c r="L61" s="376"/>
      <c r="M61" s="379"/>
      <c r="N61" s="348"/>
      <c r="O61" s="373"/>
      <c r="P61" s="184"/>
    </row>
    <row r="62" spans="1:16" ht="15" customHeight="1" x14ac:dyDescent="0.2">
      <c r="A62" s="426" t="s">
        <v>66</v>
      </c>
      <c r="B62" s="427"/>
      <c r="C62" s="189">
        <f>+SUM(C57:C60)</f>
        <v>150592348418</v>
      </c>
      <c r="D62" s="189">
        <f>+SUM(D57:D60)</f>
        <v>25216601806</v>
      </c>
      <c r="E62" s="190">
        <f t="shared" ref="E62" si="49">D62/C62</f>
        <v>0.16744942270244795</v>
      </c>
      <c r="F62" s="189">
        <f>SUM(F57:F60)</f>
        <v>17758060503</v>
      </c>
      <c r="G62" s="190">
        <f>+F62/D62</f>
        <v>0.70422099851593301</v>
      </c>
      <c r="H62" s="189">
        <f>SUM(H57:H60)</f>
        <v>6028634013</v>
      </c>
      <c r="I62" s="189">
        <f>SUM(I57:I60)</f>
        <v>3310441386</v>
      </c>
      <c r="J62" s="190">
        <f>I62/H62</f>
        <v>0.54911964781100409</v>
      </c>
      <c r="K62" s="189">
        <f>SUM(K58:K60)</f>
        <v>180938098864</v>
      </c>
      <c r="L62" s="189">
        <f>SUM(L58:L60)</f>
        <v>22538720062</v>
      </c>
      <c r="M62" s="190">
        <f>+L62/K62</f>
        <v>0.12456591620839878</v>
      </c>
      <c r="N62" s="189">
        <f>SUM(N57:N60)</f>
        <v>125375746612</v>
      </c>
      <c r="O62" s="303">
        <f>N62/C62</f>
        <v>0.83255057729755211</v>
      </c>
    </row>
  </sheetData>
  <mergeCells count="74">
    <mergeCell ref="K1:M1"/>
    <mergeCell ref="N1:O1"/>
    <mergeCell ref="H1:J1"/>
    <mergeCell ref="B26:G26"/>
    <mergeCell ref="A1:A2"/>
    <mergeCell ref="B1:B2"/>
    <mergeCell ref="C1:G1"/>
    <mergeCell ref="A13:B13"/>
    <mergeCell ref="A3:A12"/>
    <mergeCell ref="B12:G12"/>
    <mergeCell ref="K3:M3"/>
    <mergeCell ref="N11:N12"/>
    <mergeCell ref="O11:O12"/>
    <mergeCell ref="N25:N26"/>
    <mergeCell ref="O25:O26"/>
    <mergeCell ref="M15:M27"/>
    <mergeCell ref="A62:B62"/>
    <mergeCell ref="A48:A50"/>
    <mergeCell ref="A38:B38"/>
    <mergeCell ref="A43:B43"/>
    <mergeCell ref="A52:B52"/>
    <mergeCell ref="A56:B56"/>
    <mergeCell ref="A44:A46"/>
    <mergeCell ref="A57:A60"/>
    <mergeCell ref="B46:G46"/>
    <mergeCell ref="B61:G61"/>
    <mergeCell ref="B42:G42"/>
    <mergeCell ref="A47:B47"/>
    <mergeCell ref="B51:G51"/>
    <mergeCell ref="A53:A55"/>
    <mergeCell ref="A28:B28"/>
    <mergeCell ref="A39:A42"/>
    <mergeCell ref="A29:A37"/>
    <mergeCell ref="K4:K12"/>
    <mergeCell ref="K48:M48"/>
    <mergeCell ref="K14:M14"/>
    <mergeCell ref="K29:M29"/>
    <mergeCell ref="M4:M12"/>
    <mergeCell ref="L4:L12"/>
    <mergeCell ref="A14:A26"/>
    <mergeCell ref="B37:G37"/>
    <mergeCell ref="K39:M39"/>
    <mergeCell ref="K40:K42"/>
    <mergeCell ref="B27:G27"/>
    <mergeCell ref="K15:K27"/>
    <mergeCell ref="L15:L27"/>
    <mergeCell ref="O60:O61"/>
    <mergeCell ref="K58:K61"/>
    <mergeCell ref="L58:L61"/>
    <mergeCell ref="M58:M61"/>
    <mergeCell ref="N36:N37"/>
    <mergeCell ref="O36:O37"/>
    <mergeCell ref="K49:K51"/>
    <mergeCell ref="L49:L51"/>
    <mergeCell ref="M49:M51"/>
    <mergeCell ref="N42:O42"/>
    <mergeCell ref="N45:N46"/>
    <mergeCell ref="O45:O46"/>
    <mergeCell ref="N50:N51"/>
    <mergeCell ref="O50:O51"/>
    <mergeCell ref="K30:K37"/>
    <mergeCell ref="L30:L37"/>
    <mergeCell ref="N60:N61"/>
    <mergeCell ref="L40:L42"/>
    <mergeCell ref="M40:M42"/>
    <mergeCell ref="M30:M37"/>
    <mergeCell ref="K57:M57"/>
    <mergeCell ref="K44:M44"/>
    <mergeCell ref="K45:K46"/>
    <mergeCell ref="L45:L46"/>
    <mergeCell ref="M45:M46"/>
    <mergeCell ref="K53:K55"/>
    <mergeCell ref="L53:L55"/>
    <mergeCell ref="M53:M55"/>
  </mergeCells>
  <conditionalFormatting sqref="O3:O12 O14:O27 O29:O37 O39:O41 O44:O46 O48:O51 O53:O55 O57:O61">
    <cfRule type="cellIs" dxfId="2" priority="1" operator="greaterThan">
      <formula>0.5</formula>
    </cfRule>
  </conditionalFormatting>
  <printOptions horizontalCentered="1" verticalCentered="1"/>
  <pageMargins left="0.31496062992125984" right="0.31496062992125984" top="0.74803149606299213" bottom="0.74803149606299213" header="0" footer="0"/>
  <pageSetup paperSize="5" scale="65" fitToWidth="0"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A1953"/>
  </sheetPr>
  <dimension ref="A1:M230"/>
  <sheetViews>
    <sheetView zoomScaleNormal="100" workbookViewId="0">
      <selection sqref="A1:M1"/>
    </sheetView>
  </sheetViews>
  <sheetFormatPr baseColWidth="10" defaultColWidth="14.42578125" defaultRowHeight="15" customHeight="1" x14ac:dyDescent="0.2"/>
  <cols>
    <col min="1" max="1" width="21.140625" style="1" customWidth="1"/>
    <col min="2" max="2" width="25" style="1" customWidth="1"/>
    <col min="3" max="3" width="152.42578125" style="10" customWidth="1"/>
    <col min="4" max="4" width="18.85546875" style="1" customWidth="1"/>
    <col min="5" max="5" width="15.28515625" style="1" customWidth="1"/>
    <col min="6" max="6" width="35.28515625" style="1" customWidth="1"/>
    <col min="7" max="7" width="58.42578125" style="1" customWidth="1"/>
    <col min="8" max="8" width="17.85546875" style="9" customWidth="1"/>
    <col min="9" max="9" width="41" style="1" customWidth="1"/>
    <col min="10" max="10" width="46.42578125" style="1" customWidth="1"/>
    <col min="11" max="11" width="35.42578125" style="10" customWidth="1"/>
    <col min="12" max="12" width="51.140625" style="10" customWidth="1"/>
    <col min="13" max="13" width="77.85546875" style="10" customWidth="1"/>
    <col min="14" max="14" width="23.7109375" style="1" customWidth="1"/>
    <col min="15" max="26" width="10.7109375" style="1" customWidth="1"/>
    <col min="27" max="16384" width="14.42578125" style="1"/>
  </cols>
  <sheetData>
    <row r="1" spans="1:13" ht="30" customHeight="1" x14ac:dyDescent="0.2">
      <c r="A1" s="472" t="s">
        <v>67</v>
      </c>
      <c r="B1" s="469"/>
      <c r="C1" s="469"/>
      <c r="D1" s="469"/>
      <c r="E1" s="469"/>
      <c r="F1" s="469"/>
      <c r="G1" s="469"/>
      <c r="H1" s="469"/>
      <c r="I1" s="469"/>
      <c r="J1" s="469"/>
      <c r="K1" s="469"/>
      <c r="L1" s="469"/>
      <c r="M1" s="468"/>
    </row>
    <row r="2" spans="1:13" ht="30" customHeight="1" x14ac:dyDescent="0.2">
      <c r="A2" s="471" t="s">
        <v>68</v>
      </c>
      <c r="B2" s="470" t="s">
        <v>69</v>
      </c>
      <c r="C2" s="469"/>
      <c r="D2" s="469"/>
      <c r="E2" s="469"/>
      <c r="F2" s="468"/>
      <c r="G2" s="470" t="s">
        <v>70</v>
      </c>
      <c r="H2" s="469"/>
      <c r="I2" s="468"/>
      <c r="J2" s="464" t="s">
        <v>71</v>
      </c>
      <c r="K2" s="464" t="s">
        <v>72</v>
      </c>
      <c r="L2" s="464" t="s">
        <v>73</v>
      </c>
      <c r="M2" s="464" t="s">
        <v>5</v>
      </c>
    </row>
    <row r="3" spans="1:13" ht="64.5" customHeight="1" x14ac:dyDescent="0.2">
      <c r="A3" s="465"/>
      <c r="B3" s="467" t="s">
        <v>74</v>
      </c>
      <c r="C3" s="468"/>
      <c r="D3" s="467" t="s">
        <v>75</v>
      </c>
      <c r="E3" s="469"/>
      <c r="F3" s="468"/>
      <c r="G3" s="56" t="s">
        <v>76</v>
      </c>
      <c r="H3" s="56" t="s">
        <v>366</v>
      </c>
      <c r="I3" s="56" t="s">
        <v>77</v>
      </c>
      <c r="J3" s="465"/>
      <c r="K3" s="466"/>
      <c r="L3" s="466"/>
      <c r="M3" s="466"/>
    </row>
    <row r="4" spans="1:13" s="217" customFormat="1" ht="356.25" customHeight="1" x14ac:dyDescent="0.25">
      <c r="A4" s="212" t="s">
        <v>78</v>
      </c>
      <c r="B4" s="219" t="s">
        <v>79</v>
      </c>
      <c r="C4" s="317" t="s">
        <v>80</v>
      </c>
      <c r="D4" s="330">
        <f>Presupuesto!D3</f>
        <v>7603033832</v>
      </c>
      <c r="E4" s="216">
        <f>Presupuesto!E3</f>
        <v>0.78190572362449284</v>
      </c>
      <c r="F4" s="213" t="s">
        <v>81</v>
      </c>
      <c r="G4" s="213" t="s">
        <v>82</v>
      </c>
      <c r="H4" s="215" t="s">
        <v>83</v>
      </c>
      <c r="I4" s="318" t="s">
        <v>269</v>
      </c>
      <c r="J4" s="318" t="s">
        <v>388</v>
      </c>
      <c r="K4" s="319" t="s">
        <v>84</v>
      </c>
      <c r="L4" s="318" t="s">
        <v>411</v>
      </c>
      <c r="M4" s="113" t="s">
        <v>398</v>
      </c>
    </row>
    <row r="5" spans="1:13" ht="30" customHeight="1" x14ac:dyDescent="0.2">
      <c r="A5" s="471" t="s">
        <v>85</v>
      </c>
      <c r="B5" s="470" t="s">
        <v>69</v>
      </c>
      <c r="C5" s="469"/>
      <c r="D5" s="469"/>
      <c r="E5" s="469"/>
      <c r="F5" s="468"/>
      <c r="G5" s="470" t="s">
        <v>70</v>
      </c>
      <c r="H5" s="469"/>
      <c r="I5" s="468"/>
      <c r="J5" s="464" t="s">
        <v>71</v>
      </c>
      <c r="K5" s="464" t="s">
        <v>72</v>
      </c>
      <c r="L5" s="464" t="s">
        <v>86</v>
      </c>
      <c r="M5" s="464" t="s">
        <v>87</v>
      </c>
    </row>
    <row r="6" spans="1:13" ht="51" customHeight="1" x14ac:dyDescent="0.2">
      <c r="A6" s="465"/>
      <c r="B6" s="467" t="s">
        <v>74</v>
      </c>
      <c r="C6" s="468"/>
      <c r="D6" s="467" t="s">
        <v>75</v>
      </c>
      <c r="E6" s="469"/>
      <c r="F6" s="468"/>
      <c r="G6" s="56" t="s">
        <v>76</v>
      </c>
      <c r="H6" s="56" t="s">
        <v>366</v>
      </c>
      <c r="I6" s="56" t="s">
        <v>77</v>
      </c>
      <c r="J6" s="465"/>
      <c r="K6" s="466"/>
      <c r="L6" s="466"/>
      <c r="M6" s="466"/>
    </row>
    <row r="7" spans="1:13" s="217" customFormat="1" ht="336" x14ac:dyDescent="0.25">
      <c r="A7" s="218" t="s">
        <v>88</v>
      </c>
      <c r="B7" s="213" t="s">
        <v>89</v>
      </c>
      <c r="C7" s="317" t="s">
        <v>90</v>
      </c>
      <c r="D7" s="330">
        <f>Presupuesto!D4</f>
        <v>2398873307</v>
      </c>
      <c r="E7" s="216">
        <f>Presupuesto!E4</f>
        <v>0.70515516096666375</v>
      </c>
      <c r="F7" s="219" t="s">
        <v>91</v>
      </c>
      <c r="G7" s="219" t="s">
        <v>92</v>
      </c>
      <c r="H7" s="215" t="s">
        <v>93</v>
      </c>
      <c r="I7" s="318" t="s">
        <v>269</v>
      </c>
      <c r="J7" s="317" t="s">
        <v>389</v>
      </c>
      <c r="K7" s="319" t="s">
        <v>84</v>
      </c>
      <c r="L7" s="317" t="s">
        <v>412</v>
      </c>
      <c r="M7" s="317" t="s">
        <v>399</v>
      </c>
    </row>
    <row r="8" spans="1:13" ht="30" customHeight="1" x14ac:dyDescent="0.2">
      <c r="A8" s="471" t="s">
        <v>94</v>
      </c>
      <c r="B8" s="470" t="s">
        <v>69</v>
      </c>
      <c r="C8" s="469"/>
      <c r="D8" s="469"/>
      <c r="E8" s="469"/>
      <c r="F8" s="468"/>
      <c r="G8" s="470" t="s">
        <v>70</v>
      </c>
      <c r="H8" s="469"/>
      <c r="I8" s="468"/>
      <c r="J8" s="464" t="s">
        <v>71</v>
      </c>
      <c r="K8" s="464" t="s">
        <v>72</v>
      </c>
      <c r="L8" s="464" t="s">
        <v>86</v>
      </c>
      <c r="M8" s="464" t="s">
        <v>87</v>
      </c>
    </row>
    <row r="9" spans="1:13" ht="48" customHeight="1" x14ac:dyDescent="0.2">
      <c r="A9" s="465"/>
      <c r="B9" s="467" t="s">
        <v>74</v>
      </c>
      <c r="C9" s="468"/>
      <c r="D9" s="467" t="s">
        <v>75</v>
      </c>
      <c r="E9" s="469"/>
      <c r="F9" s="468"/>
      <c r="G9" s="56" t="s">
        <v>76</v>
      </c>
      <c r="H9" s="56" t="s">
        <v>366</v>
      </c>
      <c r="I9" s="56" t="s">
        <v>77</v>
      </c>
      <c r="J9" s="465"/>
      <c r="K9" s="466"/>
      <c r="L9" s="466"/>
      <c r="M9" s="466"/>
    </row>
    <row r="10" spans="1:13" ht="324" x14ac:dyDescent="0.2">
      <c r="A10" s="218" t="s">
        <v>95</v>
      </c>
      <c r="B10" s="219" t="s">
        <v>96</v>
      </c>
      <c r="C10" s="317" t="s">
        <v>97</v>
      </c>
      <c r="D10" s="330">
        <f>Presupuesto!D5</f>
        <v>710582778</v>
      </c>
      <c r="E10" s="216">
        <f>Presupuesto!E5</f>
        <v>0.82742605551597947</v>
      </c>
      <c r="F10" s="219" t="s">
        <v>98</v>
      </c>
      <c r="G10" s="219" t="s">
        <v>99</v>
      </c>
      <c r="H10" s="215" t="s">
        <v>100</v>
      </c>
      <c r="I10" s="318" t="s">
        <v>269</v>
      </c>
      <c r="J10" s="317" t="s">
        <v>390</v>
      </c>
      <c r="K10" s="319" t="s">
        <v>84</v>
      </c>
      <c r="L10" s="317" t="s">
        <v>413</v>
      </c>
      <c r="M10" s="317" t="s">
        <v>399</v>
      </c>
    </row>
    <row r="11" spans="1:13" ht="30" customHeight="1" x14ac:dyDescent="0.2">
      <c r="A11" s="471" t="s">
        <v>101</v>
      </c>
      <c r="B11" s="470" t="s">
        <v>69</v>
      </c>
      <c r="C11" s="469"/>
      <c r="D11" s="469"/>
      <c r="E11" s="469"/>
      <c r="F11" s="468"/>
      <c r="G11" s="470" t="s">
        <v>70</v>
      </c>
      <c r="H11" s="469"/>
      <c r="I11" s="468"/>
      <c r="J11" s="464" t="s">
        <v>71</v>
      </c>
      <c r="K11" s="464" t="s">
        <v>72</v>
      </c>
      <c r="L11" s="464" t="s">
        <v>86</v>
      </c>
      <c r="M11" s="464" t="s">
        <v>87</v>
      </c>
    </row>
    <row r="12" spans="1:13" ht="54" customHeight="1" x14ac:dyDescent="0.2">
      <c r="A12" s="465"/>
      <c r="B12" s="467" t="s">
        <v>74</v>
      </c>
      <c r="C12" s="468"/>
      <c r="D12" s="467" t="s">
        <v>75</v>
      </c>
      <c r="E12" s="469"/>
      <c r="F12" s="468"/>
      <c r="G12" s="56" t="s">
        <v>76</v>
      </c>
      <c r="H12" s="56" t="s">
        <v>366</v>
      </c>
      <c r="I12" s="56" t="s">
        <v>77</v>
      </c>
      <c r="J12" s="465"/>
      <c r="K12" s="466"/>
      <c r="L12" s="466"/>
      <c r="M12" s="466"/>
    </row>
    <row r="13" spans="1:13" ht="324" x14ac:dyDescent="0.2">
      <c r="A13" s="218" t="s">
        <v>394</v>
      </c>
      <c r="B13" s="219" t="s">
        <v>402</v>
      </c>
      <c r="C13" s="214" t="s">
        <v>102</v>
      </c>
      <c r="D13" s="330">
        <f>Presupuesto!D6</f>
        <v>1931184991</v>
      </c>
      <c r="E13" s="216">
        <f>Presupuesto!E6</f>
        <v>0.741457473704353</v>
      </c>
      <c r="F13" s="219" t="s">
        <v>103</v>
      </c>
      <c r="G13" s="219" t="s">
        <v>104</v>
      </c>
      <c r="H13" s="215" t="s">
        <v>105</v>
      </c>
      <c r="I13" s="318" t="s">
        <v>269</v>
      </c>
      <c r="J13" s="317" t="s">
        <v>391</v>
      </c>
      <c r="K13" s="319" t="s">
        <v>84</v>
      </c>
      <c r="L13" s="317" t="s">
        <v>414</v>
      </c>
      <c r="M13" s="317" t="s">
        <v>399</v>
      </c>
    </row>
    <row r="14" spans="1:13" ht="18" customHeight="1" x14ac:dyDescent="0.2">
      <c r="A14" s="471" t="s">
        <v>106</v>
      </c>
      <c r="B14" s="470" t="s">
        <v>69</v>
      </c>
      <c r="C14" s="469"/>
      <c r="D14" s="469"/>
      <c r="E14" s="469"/>
      <c r="F14" s="468"/>
      <c r="G14" s="470" t="s">
        <v>70</v>
      </c>
      <c r="H14" s="469"/>
      <c r="I14" s="468"/>
      <c r="J14" s="464" t="s">
        <v>71</v>
      </c>
      <c r="K14" s="464" t="s">
        <v>72</v>
      </c>
      <c r="L14" s="464" t="s">
        <v>86</v>
      </c>
      <c r="M14" s="464" t="s">
        <v>87</v>
      </c>
    </row>
    <row r="15" spans="1:13" ht="51.75" customHeight="1" x14ac:dyDescent="0.2">
      <c r="A15" s="465"/>
      <c r="B15" s="467" t="s">
        <v>74</v>
      </c>
      <c r="C15" s="468"/>
      <c r="D15" s="467" t="s">
        <v>75</v>
      </c>
      <c r="E15" s="469"/>
      <c r="F15" s="468"/>
      <c r="G15" s="56" t="s">
        <v>76</v>
      </c>
      <c r="H15" s="56" t="s">
        <v>366</v>
      </c>
      <c r="I15" s="56" t="s">
        <v>77</v>
      </c>
      <c r="J15" s="465"/>
      <c r="K15" s="466"/>
      <c r="L15" s="466"/>
      <c r="M15" s="466"/>
    </row>
    <row r="16" spans="1:13" ht="336" x14ac:dyDescent="0.2">
      <c r="A16" s="218" t="s">
        <v>107</v>
      </c>
      <c r="B16" s="219" t="s">
        <v>108</v>
      </c>
      <c r="C16" s="317" t="s">
        <v>109</v>
      </c>
      <c r="D16" s="330">
        <f>Presupuesto!D7</f>
        <v>34438951066</v>
      </c>
      <c r="E16" s="216">
        <f>Presupuesto!E7</f>
        <v>0.69000143582632645</v>
      </c>
      <c r="F16" s="219" t="s">
        <v>110</v>
      </c>
      <c r="G16" s="219" t="s">
        <v>111</v>
      </c>
      <c r="H16" s="215" t="s">
        <v>112</v>
      </c>
      <c r="I16" s="318" t="s">
        <v>269</v>
      </c>
      <c r="J16" s="320" t="s">
        <v>392</v>
      </c>
      <c r="K16" s="319" t="s">
        <v>84</v>
      </c>
      <c r="L16" s="317" t="s">
        <v>415</v>
      </c>
      <c r="M16" s="317" t="s">
        <v>399</v>
      </c>
    </row>
    <row r="17" spans="1:13" ht="18" customHeight="1" x14ac:dyDescent="0.2">
      <c r="A17" s="471" t="s">
        <v>113</v>
      </c>
      <c r="B17" s="470" t="s">
        <v>69</v>
      </c>
      <c r="C17" s="469"/>
      <c r="D17" s="469"/>
      <c r="E17" s="469"/>
      <c r="F17" s="469"/>
      <c r="G17" s="475" t="s">
        <v>70</v>
      </c>
      <c r="H17" s="476"/>
      <c r="I17" s="476"/>
      <c r="J17" s="477" t="s">
        <v>71</v>
      </c>
      <c r="K17" s="464" t="s">
        <v>72</v>
      </c>
      <c r="L17" s="464" t="s">
        <v>86</v>
      </c>
      <c r="M17" s="464" t="s">
        <v>87</v>
      </c>
    </row>
    <row r="18" spans="1:13" ht="47.25" customHeight="1" x14ac:dyDescent="0.2">
      <c r="A18" s="465"/>
      <c r="B18" s="467" t="s">
        <v>74</v>
      </c>
      <c r="C18" s="468"/>
      <c r="D18" s="467" t="s">
        <v>75</v>
      </c>
      <c r="E18" s="469"/>
      <c r="F18" s="468"/>
      <c r="G18" s="315" t="s">
        <v>76</v>
      </c>
      <c r="H18" s="56" t="s">
        <v>366</v>
      </c>
      <c r="I18" s="315" t="s">
        <v>77</v>
      </c>
      <c r="J18" s="465"/>
      <c r="K18" s="466"/>
      <c r="L18" s="466"/>
      <c r="M18" s="466"/>
    </row>
    <row r="19" spans="1:13" ht="324" x14ac:dyDescent="0.2">
      <c r="A19" s="218" t="s">
        <v>114</v>
      </c>
      <c r="B19" s="219" t="s">
        <v>115</v>
      </c>
      <c r="C19" s="214" t="s">
        <v>116</v>
      </c>
      <c r="D19" s="330">
        <f>Presupuesto!D8</f>
        <v>1726504013</v>
      </c>
      <c r="E19" s="216">
        <f>Presupuesto!E8</f>
        <v>0.94663171929434609</v>
      </c>
      <c r="F19" s="219" t="s">
        <v>117</v>
      </c>
      <c r="G19" s="219" t="s">
        <v>118</v>
      </c>
      <c r="H19" s="215" t="s">
        <v>119</v>
      </c>
      <c r="I19" s="318" t="s">
        <v>269</v>
      </c>
      <c r="J19" s="317" t="s">
        <v>393</v>
      </c>
      <c r="K19" s="319" t="s">
        <v>84</v>
      </c>
      <c r="L19" s="317" t="s">
        <v>416</v>
      </c>
      <c r="M19" s="317" t="s">
        <v>400</v>
      </c>
    </row>
    <row r="20" spans="1:13" ht="30" customHeight="1" x14ac:dyDescent="0.2">
      <c r="A20" s="471" t="s">
        <v>120</v>
      </c>
      <c r="B20" s="470" t="s">
        <v>69</v>
      </c>
      <c r="C20" s="469"/>
      <c r="D20" s="469"/>
      <c r="E20" s="469"/>
      <c r="F20" s="468"/>
      <c r="G20" s="470" t="s">
        <v>70</v>
      </c>
      <c r="H20" s="469"/>
      <c r="I20" s="468"/>
      <c r="J20" s="464" t="s">
        <v>71</v>
      </c>
      <c r="K20" s="464" t="s">
        <v>72</v>
      </c>
      <c r="L20" s="464" t="s">
        <v>86</v>
      </c>
      <c r="M20" s="464" t="s">
        <v>87</v>
      </c>
    </row>
    <row r="21" spans="1:13" ht="48" customHeight="1" x14ac:dyDescent="0.2">
      <c r="A21" s="465"/>
      <c r="B21" s="467" t="s">
        <v>74</v>
      </c>
      <c r="C21" s="468"/>
      <c r="D21" s="467" t="s">
        <v>75</v>
      </c>
      <c r="E21" s="469"/>
      <c r="F21" s="468"/>
      <c r="G21" s="56" t="s">
        <v>76</v>
      </c>
      <c r="H21" s="56" t="s">
        <v>366</v>
      </c>
      <c r="I21" s="56" t="s">
        <v>77</v>
      </c>
      <c r="J21" s="465"/>
      <c r="K21" s="466"/>
      <c r="L21" s="466"/>
      <c r="M21" s="466"/>
    </row>
    <row r="22" spans="1:13" ht="324" x14ac:dyDescent="0.2">
      <c r="A22" s="218" t="s">
        <v>121</v>
      </c>
      <c r="B22" s="219" t="s">
        <v>403</v>
      </c>
      <c r="C22" s="317" t="s">
        <v>122</v>
      </c>
      <c r="D22" s="330">
        <f>Presupuesto!D9</f>
        <v>334290000</v>
      </c>
      <c r="E22" s="216">
        <f>Presupuesto!E9</f>
        <v>0.72784079775305366</v>
      </c>
      <c r="F22" s="219" t="s">
        <v>123</v>
      </c>
      <c r="G22" s="219" t="s">
        <v>124</v>
      </c>
      <c r="H22" s="220" t="s">
        <v>125</v>
      </c>
      <c r="I22" s="318" t="s">
        <v>269</v>
      </c>
      <c r="J22" s="317" t="s">
        <v>396</v>
      </c>
      <c r="K22" s="319" t="s">
        <v>84</v>
      </c>
      <c r="L22" s="317" t="s">
        <v>417</v>
      </c>
      <c r="M22" s="317" t="s">
        <v>398</v>
      </c>
    </row>
    <row r="23" spans="1:13" ht="30" customHeight="1" x14ac:dyDescent="0.2">
      <c r="A23" s="471" t="s">
        <v>126</v>
      </c>
      <c r="B23" s="470" t="s">
        <v>69</v>
      </c>
      <c r="C23" s="469"/>
      <c r="D23" s="469"/>
      <c r="E23" s="469"/>
      <c r="F23" s="468"/>
      <c r="G23" s="470" t="s">
        <v>70</v>
      </c>
      <c r="H23" s="469"/>
      <c r="I23" s="468"/>
      <c r="J23" s="464" t="s">
        <v>71</v>
      </c>
      <c r="K23" s="464" t="s">
        <v>72</v>
      </c>
      <c r="L23" s="464" t="s">
        <v>86</v>
      </c>
      <c r="M23" s="464" t="s">
        <v>87</v>
      </c>
    </row>
    <row r="24" spans="1:13" ht="48" customHeight="1" x14ac:dyDescent="0.2">
      <c r="A24" s="465"/>
      <c r="B24" s="467" t="s">
        <v>74</v>
      </c>
      <c r="C24" s="468"/>
      <c r="D24" s="467" t="s">
        <v>75</v>
      </c>
      <c r="E24" s="469"/>
      <c r="F24" s="468"/>
      <c r="G24" s="56" t="s">
        <v>76</v>
      </c>
      <c r="H24" s="56" t="s">
        <v>366</v>
      </c>
      <c r="I24" s="56" t="s">
        <v>77</v>
      </c>
      <c r="J24" s="465"/>
      <c r="K24" s="466"/>
      <c r="L24" s="466"/>
      <c r="M24" s="466"/>
    </row>
    <row r="25" spans="1:13" ht="365.25" customHeight="1" x14ac:dyDescent="0.2">
      <c r="A25" s="218" t="s">
        <v>127</v>
      </c>
      <c r="B25" s="219" t="s">
        <v>128</v>
      </c>
      <c r="C25" s="214" t="s">
        <v>418</v>
      </c>
      <c r="D25" s="330">
        <f>Presupuesto!D10</f>
        <v>123484760</v>
      </c>
      <c r="E25" s="216">
        <f>Presupuesto!E10</f>
        <v>1</v>
      </c>
      <c r="F25" s="219" t="s">
        <v>129</v>
      </c>
      <c r="G25" s="219" t="s">
        <v>130</v>
      </c>
      <c r="H25" s="220" t="s">
        <v>131</v>
      </c>
      <c r="I25" s="318" t="s">
        <v>269</v>
      </c>
      <c r="J25" s="317" t="s">
        <v>410</v>
      </c>
      <c r="K25" s="319" t="s">
        <v>84</v>
      </c>
      <c r="L25" s="317" t="s">
        <v>419</v>
      </c>
      <c r="M25" s="317" t="s">
        <v>401</v>
      </c>
    </row>
    <row r="26" spans="1:13" ht="30" customHeight="1" x14ac:dyDescent="0.2">
      <c r="A26" s="471" t="s">
        <v>132</v>
      </c>
      <c r="B26" s="470" t="s">
        <v>69</v>
      </c>
      <c r="C26" s="469"/>
      <c r="D26" s="469"/>
      <c r="E26" s="469"/>
      <c r="F26" s="468"/>
      <c r="G26" s="470" t="s">
        <v>70</v>
      </c>
      <c r="H26" s="469"/>
      <c r="I26" s="468"/>
      <c r="J26" s="464" t="s">
        <v>71</v>
      </c>
      <c r="K26" s="464" t="s">
        <v>72</v>
      </c>
      <c r="L26" s="464" t="s">
        <v>86</v>
      </c>
      <c r="M26" s="464" t="s">
        <v>87</v>
      </c>
    </row>
    <row r="27" spans="1:13" ht="48" customHeight="1" x14ac:dyDescent="0.2">
      <c r="A27" s="465"/>
      <c r="B27" s="467" t="s">
        <v>74</v>
      </c>
      <c r="C27" s="468"/>
      <c r="D27" s="467" t="s">
        <v>75</v>
      </c>
      <c r="E27" s="469"/>
      <c r="F27" s="468"/>
      <c r="G27" s="56" t="s">
        <v>76</v>
      </c>
      <c r="H27" s="56" t="s">
        <v>366</v>
      </c>
      <c r="I27" s="81" t="s">
        <v>77</v>
      </c>
      <c r="J27" s="465"/>
      <c r="K27" s="466"/>
      <c r="L27" s="466"/>
      <c r="M27" s="466"/>
    </row>
    <row r="28" spans="1:13" ht="264.75" customHeight="1" x14ac:dyDescent="0.2">
      <c r="A28" s="221" t="s">
        <v>133</v>
      </c>
      <c r="B28" s="222" t="s">
        <v>134</v>
      </c>
      <c r="C28" s="223" t="s">
        <v>135</v>
      </c>
      <c r="D28" s="331">
        <f>Presupuesto!D11</f>
        <v>631806</v>
      </c>
      <c r="E28" s="332">
        <f>Presupuesto!E11</f>
        <v>0.32750095507245852</v>
      </c>
      <c r="F28" s="222" t="s">
        <v>136</v>
      </c>
      <c r="G28" s="222" t="s">
        <v>137</v>
      </c>
      <c r="H28" s="316" t="s">
        <v>138</v>
      </c>
      <c r="I28" s="321" t="s">
        <v>269</v>
      </c>
      <c r="J28" s="322" t="s">
        <v>397</v>
      </c>
      <c r="K28" s="323" t="s">
        <v>84</v>
      </c>
      <c r="L28" s="322" t="s">
        <v>420</v>
      </c>
      <c r="M28" s="322" t="s">
        <v>399</v>
      </c>
    </row>
    <row r="29" spans="1:13" ht="15" customHeight="1" x14ac:dyDescent="0.2">
      <c r="K29" s="211"/>
    </row>
    <row r="229" spans="1:6" ht="15.75" customHeight="1" x14ac:dyDescent="0.2">
      <c r="A229" s="473"/>
      <c r="B229" s="474"/>
      <c r="C229" s="474"/>
      <c r="D229" s="474"/>
      <c r="E229" s="474"/>
      <c r="F229" s="474"/>
    </row>
    <row r="230" spans="1:6" ht="15.75" customHeight="1" x14ac:dyDescent="0.2">
      <c r="A230" s="474"/>
      <c r="B230" s="474"/>
      <c r="C230" s="474"/>
      <c r="D230" s="474"/>
      <c r="E230" s="474"/>
      <c r="F230" s="474"/>
    </row>
  </sheetData>
  <mergeCells count="83">
    <mergeCell ref="G26:I26"/>
    <mergeCell ref="J26:J27"/>
    <mergeCell ref="K26:K27"/>
    <mergeCell ref="L26:L27"/>
    <mergeCell ref="M26:M27"/>
    <mergeCell ref="G23:I23"/>
    <mergeCell ref="J23:J24"/>
    <mergeCell ref="K23:K24"/>
    <mergeCell ref="L23:L24"/>
    <mergeCell ref="M23:M24"/>
    <mergeCell ref="A11:A12"/>
    <mergeCell ref="B11:F11"/>
    <mergeCell ref="G11:I11"/>
    <mergeCell ref="L17:L18"/>
    <mergeCell ref="M17:M18"/>
    <mergeCell ref="B15:C15"/>
    <mergeCell ref="D15:F15"/>
    <mergeCell ref="A17:A18"/>
    <mergeCell ref="B17:F17"/>
    <mergeCell ref="G17:I17"/>
    <mergeCell ref="J17:J18"/>
    <mergeCell ref="K17:K18"/>
    <mergeCell ref="B18:C18"/>
    <mergeCell ref="D18:F18"/>
    <mergeCell ref="A14:A15"/>
    <mergeCell ref="B14:F14"/>
    <mergeCell ref="G14:I14"/>
    <mergeCell ref="J14:J15"/>
    <mergeCell ref="K14:K15"/>
    <mergeCell ref="L20:L21"/>
    <mergeCell ref="M20:M21"/>
    <mergeCell ref="G20:I20"/>
    <mergeCell ref="J20:J21"/>
    <mergeCell ref="K20:K21"/>
    <mergeCell ref="B21:C21"/>
    <mergeCell ref="D21:F21"/>
    <mergeCell ref="A229:F230"/>
    <mergeCell ref="A20:A21"/>
    <mergeCell ref="B20:F20"/>
    <mergeCell ref="A23:A24"/>
    <mergeCell ref="B23:F23"/>
    <mergeCell ref="B24:C24"/>
    <mergeCell ref="D24:F24"/>
    <mergeCell ref="A26:A27"/>
    <mergeCell ref="B26:F26"/>
    <mergeCell ref="B27:C27"/>
    <mergeCell ref="D27:F27"/>
    <mergeCell ref="A8:A9"/>
    <mergeCell ref="A1:M1"/>
    <mergeCell ref="B2:F2"/>
    <mergeCell ref="G2:I2"/>
    <mergeCell ref="J2:J3"/>
    <mergeCell ref="K2:K3"/>
    <mergeCell ref="L2:L3"/>
    <mergeCell ref="M2:M3"/>
    <mergeCell ref="D3:F3"/>
    <mergeCell ref="L5:L6"/>
    <mergeCell ref="M5:M6"/>
    <mergeCell ref="A2:A3"/>
    <mergeCell ref="B3:C3"/>
    <mergeCell ref="A5:A6"/>
    <mergeCell ref="B5:F5"/>
    <mergeCell ref="G5:I5"/>
    <mergeCell ref="J5:J6"/>
    <mergeCell ref="K5:K6"/>
    <mergeCell ref="B6:C6"/>
    <mergeCell ref="D6:F6"/>
    <mergeCell ref="B8:F8"/>
    <mergeCell ref="G8:I8"/>
    <mergeCell ref="J8:J9"/>
    <mergeCell ref="K8:K9"/>
    <mergeCell ref="B9:C9"/>
    <mergeCell ref="D9:F9"/>
    <mergeCell ref="M11:M12"/>
    <mergeCell ref="L14:L15"/>
    <mergeCell ref="M14:M15"/>
    <mergeCell ref="L8:L9"/>
    <mergeCell ref="M8:M9"/>
    <mergeCell ref="J11:J12"/>
    <mergeCell ref="K11:K12"/>
    <mergeCell ref="B12:C12"/>
    <mergeCell ref="D12:F12"/>
    <mergeCell ref="L11:L12"/>
  </mergeCells>
  <printOptions horizontalCentered="1"/>
  <pageMargins left="0.39370078740157483" right="0.39370078740157483" top="0.39370078740157483" bottom="0.39370078740157483" header="0" footer="0"/>
  <pageSetup paperSize="3" orientation="landscape" r:id="rId1"/>
  <rowBreaks count="3" manualBreakCount="3">
    <brk id="4" man="1"/>
    <brk id="7" man="1"/>
    <brk id="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A1953"/>
  </sheetPr>
  <dimension ref="A1:M40"/>
  <sheetViews>
    <sheetView topLeftCell="K35" workbookViewId="0">
      <selection activeCell="P44" sqref="P44"/>
    </sheetView>
  </sheetViews>
  <sheetFormatPr baseColWidth="10" defaultColWidth="14.42578125" defaultRowHeight="15" customHeight="1" x14ac:dyDescent="0.2"/>
  <cols>
    <col min="1" max="1" width="34.28515625" style="63" customWidth="1"/>
    <col min="2" max="2" width="39.28515625" style="63" customWidth="1"/>
    <col min="3" max="3" width="68.140625" style="67" customWidth="1"/>
    <col min="4" max="4" width="20.140625" style="63" customWidth="1"/>
    <col min="5" max="5" width="15.42578125" style="63" customWidth="1"/>
    <col min="6" max="6" width="33.42578125" style="63" customWidth="1"/>
    <col min="7" max="7" width="46.7109375" style="63" customWidth="1"/>
    <col min="8" max="8" width="25.7109375" style="57" customWidth="1"/>
    <col min="9" max="9" width="27.85546875" style="63" customWidth="1"/>
    <col min="10" max="10" width="91" style="63" customWidth="1"/>
    <col min="11" max="11" width="61.7109375" style="67" customWidth="1"/>
    <col min="12" max="12" width="65.85546875" style="67" customWidth="1"/>
    <col min="13" max="13" width="72.7109375" style="67" customWidth="1"/>
    <col min="14" max="14" width="4.42578125" style="63" customWidth="1"/>
    <col min="15" max="26" width="10.7109375" style="63" customWidth="1"/>
    <col min="27" max="16384" width="14.42578125" style="63"/>
  </cols>
  <sheetData>
    <row r="1" spans="1:13" ht="30" customHeight="1" x14ac:dyDescent="0.2">
      <c r="A1" s="472" t="s">
        <v>139</v>
      </c>
      <c r="B1" s="469"/>
      <c r="C1" s="469"/>
      <c r="D1" s="469"/>
      <c r="E1" s="469"/>
      <c r="F1" s="469"/>
      <c r="G1" s="469"/>
      <c r="H1" s="469"/>
      <c r="I1" s="469"/>
      <c r="J1" s="469"/>
      <c r="K1" s="469"/>
      <c r="L1" s="469"/>
      <c r="M1" s="468"/>
    </row>
    <row r="2" spans="1:13" ht="30" customHeight="1" x14ac:dyDescent="0.2">
      <c r="A2" s="471" t="s">
        <v>68</v>
      </c>
      <c r="B2" s="470" t="s">
        <v>69</v>
      </c>
      <c r="C2" s="469"/>
      <c r="D2" s="469"/>
      <c r="E2" s="469"/>
      <c r="F2" s="468"/>
      <c r="G2" s="470" t="s">
        <v>70</v>
      </c>
      <c r="H2" s="469"/>
      <c r="I2" s="468"/>
      <c r="J2" s="464" t="s">
        <v>71</v>
      </c>
      <c r="K2" s="464" t="s">
        <v>72</v>
      </c>
      <c r="L2" s="464" t="s">
        <v>86</v>
      </c>
      <c r="M2" s="464" t="s">
        <v>87</v>
      </c>
    </row>
    <row r="3" spans="1:13" ht="30" customHeight="1" x14ac:dyDescent="0.2">
      <c r="A3" s="465"/>
      <c r="B3" s="467" t="s">
        <v>74</v>
      </c>
      <c r="C3" s="468"/>
      <c r="D3" s="467" t="s">
        <v>75</v>
      </c>
      <c r="E3" s="469"/>
      <c r="F3" s="468"/>
      <c r="G3" s="56" t="s">
        <v>76</v>
      </c>
      <c r="H3" s="56" t="s">
        <v>140</v>
      </c>
      <c r="I3" s="56" t="s">
        <v>77</v>
      </c>
      <c r="J3" s="465"/>
      <c r="K3" s="466"/>
      <c r="L3" s="466"/>
      <c r="M3" s="466"/>
    </row>
    <row r="4" spans="1:13" ht="228" x14ac:dyDescent="0.2">
      <c r="A4" s="264" t="s">
        <v>141</v>
      </c>
      <c r="B4" s="268" t="s">
        <v>142</v>
      </c>
      <c r="C4" s="112" t="s">
        <v>143</v>
      </c>
      <c r="D4" s="108">
        <f>+Presupuesto!D14</f>
        <v>10949821225</v>
      </c>
      <c r="E4" s="110">
        <f>+Presupuesto!E14</f>
        <v>0.76324807984144338</v>
      </c>
      <c r="F4" s="268" t="s">
        <v>144</v>
      </c>
      <c r="G4" s="174" t="s">
        <v>145</v>
      </c>
      <c r="H4" s="111">
        <f>+Presupuesto!N14</f>
        <v>3396525021</v>
      </c>
      <c r="I4" s="106" t="s">
        <v>146</v>
      </c>
      <c r="J4" s="106" t="s">
        <v>421</v>
      </c>
      <c r="K4" s="112" t="s">
        <v>147</v>
      </c>
      <c r="L4" s="113" t="s">
        <v>447</v>
      </c>
      <c r="M4" s="113" t="s">
        <v>148</v>
      </c>
    </row>
    <row r="5" spans="1:13" ht="30" customHeight="1" x14ac:dyDescent="0.2">
      <c r="A5" s="471" t="s">
        <v>85</v>
      </c>
      <c r="B5" s="470" t="s">
        <v>69</v>
      </c>
      <c r="C5" s="469"/>
      <c r="D5" s="469"/>
      <c r="E5" s="469"/>
      <c r="F5" s="468"/>
      <c r="G5" s="470" t="s">
        <v>70</v>
      </c>
      <c r="H5" s="469"/>
      <c r="I5" s="468"/>
      <c r="J5" s="464" t="s">
        <v>71</v>
      </c>
      <c r="K5" s="464" t="s">
        <v>72</v>
      </c>
      <c r="L5" s="464" t="s">
        <v>86</v>
      </c>
      <c r="M5" s="464" t="s">
        <v>87</v>
      </c>
    </row>
    <row r="6" spans="1:13" ht="30" customHeight="1" x14ac:dyDescent="0.2">
      <c r="A6" s="465"/>
      <c r="B6" s="467" t="s">
        <v>74</v>
      </c>
      <c r="C6" s="468"/>
      <c r="D6" s="467" t="s">
        <v>75</v>
      </c>
      <c r="E6" s="469"/>
      <c r="F6" s="468"/>
      <c r="G6" s="56" t="s">
        <v>76</v>
      </c>
      <c r="H6" s="56" t="s">
        <v>140</v>
      </c>
      <c r="I6" s="56" t="s">
        <v>77</v>
      </c>
      <c r="J6" s="465"/>
      <c r="K6" s="466"/>
      <c r="L6" s="466"/>
      <c r="M6" s="466"/>
    </row>
    <row r="7" spans="1:13" ht="252" x14ac:dyDescent="0.2">
      <c r="A7" s="268" t="s">
        <v>149</v>
      </c>
      <c r="B7" s="264" t="s">
        <v>150</v>
      </c>
      <c r="C7" s="112" t="s">
        <v>151</v>
      </c>
      <c r="D7" s="114">
        <f>+Presupuesto!D15</f>
        <v>6348615399</v>
      </c>
      <c r="E7" s="110">
        <f>+Presupuesto!E15</f>
        <v>0.62229182860959231</v>
      </c>
      <c r="F7" s="264" t="s">
        <v>152</v>
      </c>
      <c r="G7" s="174" t="s">
        <v>153</v>
      </c>
      <c r="H7" s="111">
        <f>+Presupuesto!N15</f>
        <v>3853375222</v>
      </c>
      <c r="I7" s="106" t="s">
        <v>146</v>
      </c>
      <c r="J7" s="566" t="s">
        <v>422</v>
      </c>
      <c r="K7" s="112" t="s">
        <v>154</v>
      </c>
      <c r="L7" s="113" t="s">
        <v>446</v>
      </c>
      <c r="M7" s="115" t="s">
        <v>155</v>
      </c>
    </row>
    <row r="8" spans="1:13" ht="30" customHeight="1" x14ac:dyDescent="0.2">
      <c r="A8" s="471" t="s">
        <v>94</v>
      </c>
      <c r="B8" s="470" t="s">
        <v>69</v>
      </c>
      <c r="C8" s="469"/>
      <c r="D8" s="469"/>
      <c r="E8" s="469"/>
      <c r="F8" s="468"/>
      <c r="G8" s="470" t="s">
        <v>70</v>
      </c>
      <c r="H8" s="469"/>
      <c r="I8" s="468"/>
      <c r="J8" s="464" t="s">
        <v>71</v>
      </c>
      <c r="K8" s="464" t="s">
        <v>72</v>
      </c>
      <c r="L8" s="464" t="s">
        <v>86</v>
      </c>
      <c r="M8" s="478" t="s">
        <v>87</v>
      </c>
    </row>
    <row r="9" spans="1:13" ht="30" customHeight="1" x14ac:dyDescent="0.2">
      <c r="A9" s="465"/>
      <c r="B9" s="467" t="s">
        <v>74</v>
      </c>
      <c r="C9" s="468"/>
      <c r="D9" s="467" t="s">
        <v>75</v>
      </c>
      <c r="E9" s="469"/>
      <c r="F9" s="468"/>
      <c r="G9" s="56" t="s">
        <v>76</v>
      </c>
      <c r="H9" s="56" t="s">
        <v>140</v>
      </c>
      <c r="I9" s="56" t="s">
        <v>77</v>
      </c>
      <c r="J9" s="465"/>
      <c r="K9" s="466"/>
      <c r="L9" s="466"/>
      <c r="M9" s="479"/>
    </row>
    <row r="10" spans="1:13" ht="303" customHeight="1" x14ac:dyDescent="0.2">
      <c r="A10" s="264" t="s">
        <v>156</v>
      </c>
      <c r="B10" s="264" t="s">
        <v>157</v>
      </c>
      <c r="C10" s="112" t="s">
        <v>158</v>
      </c>
      <c r="D10" s="114">
        <f>+Presupuesto!D16</f>
        <v>12347890920</v>
      </c>
      <c r="E10" s="110">
        <f>+Presupuesto!E16</f>
        <v>0.72346324916748184</v>
      </c>
      <c r="F10" s="268" t="s">
        <v>159</v>
      </c>
      <c r="G10" s="174" t="s">
        <v>160</v>
      </c>
      <c r="H10" s="111">
        <f>+Presupuesto!N16</f>
        <v>4719860530</v>
      </c>
      <c r="I10" s="106" t="s">
        <v>146</v>
      </c>
      <c r="J10" s="106" t="s">
        <v>423</v>
      </c>
      <c r="K10" s="117" t="s">
        <v>154</v>
      </c>
      <c r="L10" s="115" t="s">
        <v>445</v>
      </c>
      <c r="M10" s="115" t="s">
        <v>155</v>
      </c>
    </row>
    <row r="11" spans="1:13" ht="30" customHeight="1" x14ac:dyDescent="0.2">
      <c r="A11" s="471" t="s">
        <v>101</v>
      </c>
      <c r="B11" s="470" t="s">
        <v>69</v>
      </c>
      <c r="C11" s="469"/>
      <c r="D11" s="469"/>
      <c r="E11" s="469"/>
      <c r="F11" s="468"/>
      <c r="G11" s="470" t="s">
        <v>70</v>
      </c>
      <c r="H11" s="469"/>
      <c r="I11" s="468"/>
      <c r="J11" s="464" t="s">
        <v>71</v>
      </c>
      <c r="K11" s="464" t="s">
        <v>72</v>
      </c>
      <c r="L11" s="464" t="s">
        <v>86</v>
      </c>
      <c r="M11" s="464" t="s">
        <v>87</v>
      </c>
    </row>
    <row r="12" spans="1:13" ht="30" customHeight="1" x14ac:dyDescent="0.2">
      <c r="A12" s="465"/>
      <c r="B12" s="467" t="s">
        <v>74</v>
      </c>
      <c r="C12" s="468"/>
      <c r="D12" s="467" t="s">
        <v>75</v>
      </c>
      <c r="E12" s="469"/>
      <c r="F12" s="468"/>
      <c r="G12" s="56" t="s">
        <v>76</v>
      </c>
      <c r="H12" s="56" t="s">
        <v>140</v>
      </c>
      <c r="I12" s="56" t="s">
        <v>77</v>
      </c>
      <c r="J12" s="465"/>
      <c r="K12" s="466"/>
      <c r="L12" s="466"/>
      <c r="M12" s="466"/>
    </row>
    <row r="13" spans="1:13" ht="240" x14ac:dyDescent="0.2">
      <c r="A13" s="264" t="s">
        <v>161</v>
      </c>
      <c r="B13" s="264" t="s">
        <v>162</v>
      </c>
      <c r="C13" s="112" t="s">
        <v>163</v>
      </c>
      <c r="D13" s="114">
        <f>+Presupuesto!D17</f>
        <v>1659641603</v>
      </c>
      <c r="E13" s="107">
        <f>+Presupuesto!E17</f>
        <v>0.83399984587470199</v>
      </c>
      <c r="F13" s="268" t="s">
        <v>164</v>
      </c>
      <c r="G13" s="174" t="s">
        <v>165</v>
      </c>
      <c r="H13" s="111">
        <f>+Presupuesto!N17</f>
        <v>330336706</v>
      </c>
      <c r="I13" s="106" t="s">
        <v>146</v>
      </c>
      <c r="J13" s="106" t="s">
        <v>424</v>
      </c>
      <c r="K13" s="109" t="s">
        <v>166</v>
      </c>
      <c r="L13" s="109" t="s">
        <v>444</v>
      </c>
      <c r="M13" s="109" t="s">
        <v>155</v>
      </c>
    </row>
    <row r="14" spans="1:13" ht="30" customHeight="1" x14ac:dyDescent="0.2">
      <c r="A14" s="471" t="s">
        <v>106</v>
      </c>
      <c r="B14" s="470" t="s">
        <v>69</v>
      </c>
      <c r="C14" s="469"/>
      <c r="D14" s="469"/>
      <c r="E14" s="469"/>
      <c r="F14" s="468"/>
      <c r="G14" s="470" t="s">
        <v>70</v>
      </c>
      <c r="H14" s="469"/>
      <c r="I14" s="468"/>
      <c r="J14" s="464" t="s">
        <v>71</v>
      </c>
      <c r="K14" s="464" t="s">
        <v>72</v>
      </c>
      <c r="L14" s="464" t="s">
        <v>86</v>
      </c>
      <c r="M14" s="464" t="s">
        <v>87</v>
      </c>
    </row>
    <row r="15" spans="1:13" ht="30" customHeight="1" x14ac:dyDescent="0.2">
      <c r="A15" s="465"/>
      <c r="B15" s="467" t="s">
        <v>74</v>
      </c>
      <c r="C15" s="468"/>
      <c r="D15" s="467" t="s">
        <v>75</v>
      </c>
      <c r="E15" s="469"/>
      <c r="F15" s="468"/>
      <c r="G15" s="56" t="s">
        <v>76</v>
      </c>
      <c r="H15" s="56" t="s">
        <v>140</v>
      </c>
      <c r="I15" s="56" t="s">
        <v>77</v>
      </c>
      <c r="J15" s="465"/>
      <c r="K15" s="466"/>
      <c r="L15" s="466"/>
      <c r="M15" s="466"/>
    </row>
    <row r="16" spans="1:13" ht="408" customHeight="1" x14ac:dyDescent="0.2">
      <c r="A16" s="264" t="s">
        <v>167</v>
      </c>
      <c r="B16" s="264" t="s">
        <v>168</v>
      </c>
      <c r="C16" s="112" t="s">
        <v>169</v>
      </c>
      <c r="D16" s="114">
        <f>+Presupuesto!D18</f>
        <v>10406325624</v>
      </c>
      <c r="E16" s="110">
        <f>+Presupuesto!E18</f>
        <v>0.7703284427317153</v>
      </c>
      <c r="F16" s="268" t="s">
        <v>170</v>
      </c>
      <c r="G16" s="174" t="s">
        <v>171</v>
      </c>
      <c r="H16" s="111">
        <f>+Presupuesto!N18</f>
        <v>3102620751</v>
      </c>
      <c r="I16" s="106" t="s">
        <v>146</v>
      </c>
      <c r="J16" s="106" t="s">
        <v>425</v>
      </c>
      <c r="K16" s="109" t="s">
        <v>172</v>
      </c>
      <c r="L16" s="109" t="s">
        <v>443</v>
      </c>
      <c r="M16" s="109" t="s">
        <v>155</v>
      </c>
    </row>
    <row r="17" spans="1:13" ht="30" customHeight="1" x14ac:dyDescent="0.2">
      <c r="A17" s="471" t="s">
        <v>113</v>
      </c>
      <c r="B17" s="470" t="s">
        <v>69</v>
      </c>
      <c r="C17" s="469"/>
      <c r="D17" s="469"/>
      <c r="E17" s="469"/>
      <c r="F17" s="468"/>
      <c r="G17" s="470" t="s">
        <v>70</v>
      </c>
      <c r="H17" s="469"/>
      <c r="I17" s="468"/>
      <c r="J17" s="464" t="s">
        <v>71</v>
      </c>
      <c r="K17" s="464" t="s">
        <v>72</v>
      </c>
      <c r="L17" s="464" t="s">
        <v>86</v>
      </c>
      <c r="M17" s="464" t="s">
        <v>87</v>
      </c>
    </row>
    <row r="18" spans="1:13" ht="30" customHeight="1" x14ac:dyDescent="0.2">
      <c r="A18" s="465"/>
      <c r="B18" s="467" t="s">
        <v>74</v>
      </c>
      <c r="C18" s="468"/>
      <c r="D18" s="467" t="s">
        <v>75</v>
      </c>
      <c r="E18" s="469"/>
      <c r="F18" s="468"/>
      <c r="G18" s="56" t="s">
        <v>76</v>
      </c>
      <c r="H18" s="56" t="s">
        <v>140</v>
      </c>
      <c r="I18" s="56" t="s">
        <v>77</v>
      </c>
      <c r="J18" s="465"/>
      <c r="K18" s="466"/>
      <c r="L18" s="466"/>
      <c r="M18" s="466"/>
    </row>
    <row r="19" spans="1:13" ht="276" x14ac:dyDescent="0.2">
      <c r="A19" s="264" t="s">
        <v>173</v>
      </c>
      <c r="B19" s="264" t="s">
        <v>174</v>
      </c>
      <c r="C19" s="115" t="s">
        <v>175</v>
      </c>
      <c r="D19" s="114">
        <f>+Presupuesto!D19</f>
        <v>1394902740</v>
      </c>
      <c r="E19" s="110">
        <f>+Presupuesto!E19</f>
        <v>0.77507396754882751</v>
      </c>
      <c r="F19" s="268" t="s">
        <v>438</v>
      </c>
      <c r="G19" s="269" t="s">
        <v>176</v>
      </c>
      <c r="H19" s="111">
        <f>+Presupuesto!N19</f>
        <v>404799996</v>
      </c>
      <c r="I19" s="106" t="s">
        <v>146</v>
      </c>
      <c r="J19" s="106" t="s">
        <v>426</v>
      </c>
      <c r="K19" s="117" t="s">
        <v>172</v>
      </c>
      <c r="L19" s="109" t="s">
        <v>442</v>
      </c>
      <c r="M19" s="109" t="s">
        <v>177</v>
      </c>
    </row>
    <row r="20" spans="1:13" ht="30" customHeight="1" x14ac:dyDescent="0.2">
      <c r="A20" s="471" t="s">
        <v>120</v>
      </c>
      <c r="B20" s="470" t="s">
        <v>69</v>
      </c>
      <c r="C20" s="469"/>
      <c r="D20" s="469"/>
      <c r="E20" s="469"/>
      <c r="F20" s="468"/>
      <c r="G20" s="470" t="s">
        <v>70</v>
      </c>
      <c r="H20" s="469"/>
      <c r="I20" s="468"/>
      <c r="J20" s="464" t="s">
        <v>71</v>
      </c>
      <c r="K20" s="464" t="s">
        <v>72</v>
      </c>
      <c r="L20" s="464" t="s">
        <v>86</v>
      </c>
      <c r="M20" s="464" t="s">
        <v>87</v>
      </c>
    </row>
    <row r="21" spans="1:13" ht="30" customHeight="1" x14ac:dyDescent="0.2">
      <c r="A21" s="465"/>
      <c r="B21" s="467" t="s">
        <v>74</v>
      </c>
      <c r="C21" s="468"/>
      <c r="D21" s="467" t="s">
        <v>75</v>
      </c>
      <c r="E21" s="469"/>
      <c r="F21" s="468"/>
      <c r="G21" s="56" t="s">
        <v>76</v>
      </c>
      <c r="H21" s="56" t="s">
        <v>140</v>
      </c>
      <c r="I21" s="56" t="s">
        <v>77</v>
      </c>
      <c r="J21" s="465"/>
      <c r="K21" s="466"/>
      <c r="L21" s="466"/>
      <c r="M21" s="466"/>
    </row>
    <row r="22" spans="1:13" ht="81.75" customHeight="1" x14ac:dyDescent="0.2">
      <c r="A22" s="109" t="s">
        <v>178</v>
      </c>
      <c r="B22" s="482" t="s">
        <v>179</v>
      </c>
      <c r="C22" s="483"/>
      <c r="D22" s="483"/>
      <c r="E22" s="483"/>
      <c r="F22" s="483"/>
      <c r="G22" s="483"/>
      <c r="H22" s="483"/>
      <c r="I22" s="483"/>
      <c r="J22" s="483"/>
      <c r="K22" s="483"/>
      <c r="L22" s="483"/>
      <c r="M22" s="484"/>
    </row>
    <row r="23" spans="1:13" ht="30" customHeight="1" x14ac:dyDescent="0.2">
      <c r="A23" s="471" t="s">
        <v>126</v>
      </c>
      <c r="B23" s="470" t="s">
        <v>69</v>
      </c>
      <c r="C23" s="469"/>
      <c r="D23" s="469"/>
      <c r="E23" s="469"/>
      <c r="F23" s="468"/>
      <c r="G23" s="470" t="s">
        <v>70</v>
      </c>
      <c r="H23" s="469"/>
      <c r="I23" s="468"/>
      <c r="J23" s="464" t="s">
        <v>71</v>
      </c>
      <c r="K23" s="464" t="s">
        <v>72</v>
      </c>
      <c r="L23" s="464" t="s">
        <v>86</v>
      </c>
      <c r="M23" s="464" t="s">
        <v>87</v>
      </c>
    </row>
    <row r="24" spans="1:13" ht="30" customHeight="1" x14ac:dyDescent="0.2">
      <c r="A24" s="465"/>
      <c r="B24" s="467" t="s">
        <v>74</v>
      </c>
      <c r="C24" s="468"/>
      <c r="D24" s="467" t="s">
        <v>75</v>
      </c>
      <c r="E24" s="469"/>
      <c r="F24" s="468"/>
      <c r="G24" s="56" t="s">
        <v>76</v>
      </c>
      <c r="H24" s="56" t="s">
        <v>140</v>
      </c>
      <c r="I24" s="56" t="s">
        <v>77</v>
      </c>
      <c r="J24" s="465"/>
      <c r="K24" s="466"/>
      <c r="L24" s="466"/>
      <c r="M24" s="466"/>
    </row>
    <row r="25" spans="1:13" ht="216" x14ac:dyDescent="0.2">
      <c r="A25" s="264" t="s">
        <v>180</v>
      </c>
      <c r="B25" s="264" t="s">
        <v>181</v>
      </c>
      <c r="C25" s="112" t="s">
        <v>182</v>
      </c>
      <c r="D25" s="114">
        <f>+Presupuesto!D21</f>
        <v>0</v>
      </c>
      <c r="E25" s="110">
        <f>+Presupuesto!E21</f>
        <v>0</v>
      </c>
      <c r="F25" s="268" t="s">
        <v>183</v>
      </c>
      <c r="G25" s="264" t="s">
        <v>184</v>
      </c>
      <c r="H25" s="111">
        <f>+Presupuesto!N21</f>
        <v>350000000</v>
      </c>
      <c r="I25" s="106" t="s">
        <v>146</v>
      </c>
      <c r="J25" s="109" t="s">
        <v>427</v>
      </c>
      <c r="K25" s="109" t="s">
        <v>185</v>
      </c>
      <c r="L25" s="109" t="s">
        <v>441</v>
      </c>
      <c r="M25" s="109" t="s">
        <v>186</v>
      </c>
    </row>
    <row r="26" spans="1:13" ht="30" customHeight="1" x14ac:dyDescent="0.2">
      <c r="A26" s="471" t="s">
        <v>132</v>
      </c>
      <c r="B26" s="470" t="s">
        <v>69</v>
      </c>
      <c r="C26" s="469"/>
      <c r="D26" s="469"/>
      <c r="E26" s="469"/>
      <c r="F26" s="468"/>
      <c r="G26" s="470" t="s">
        <v>70</v>
      </c>
      <c r="H26" s="469"/>
      <c r="I26" s="468"/>
      <c r="J26" s="464" t="s">
        <v>71</v>
      </c>
      <c r="K26" s="464" t="s">
        <v>72</v>
      </c>
      <c r="L26" s="464" t="s">
        <v>86</v>
      </c>
      <c r="M26" s="464" t="s">
        <v>87</v>
      </c>
    </row>
    <row r="27" spans="1:13" ht="30" customHeight="1" x14ac:dyDescent="0.2">
      <c r="A27" s="465"/>
      <c r="B27" s="467" t="s">
        <v>74</v>
      </c>
      <c r="C27" s="468"/>
      <c r="D27" s="467" t="s">
        <v>75</v>
      </c>
      <c r="E27" s="469"/>
      <c r="F27" s="468"/>
      <c r="G27" s="56" t="s">
        <v>76</v>
      </c>
      <c r="H27" s="56" t="s">
        <v>140</v>
      </c>
      <c r="I27" s="56" t="s">
        <v>77</v>
      </c>
      <c r="J27" s="465"/>
      <c r="K27" s="466"/>
      <c r="L27" s="466"/>
      <c r="M27" s="466"/>
    </row>
    <row r="28" spans="1:13" ht="216" x14ac:dyDescent="0.2">
      <c r="A28" s="109" t="s">
        <v>187</v>
      </c>
      <c r="B28" s="109" t="s">
        <v>188</v>
      </c>
      <c r="C28" s="112" t="s">
        <v>189</v>
      </c>
      <c r="D28" s="114">
        <f>+Presupuesto!D22</f>
        <v>0</v>
      </c>
      <c r="E28" s="110">
        <f>+Presupuesto!E22</f>
        <v>0</v>
      </c>
      <c r="F28" s="116" t="s">
        <v>190</v>
      </c>
      <c r="G28" s="109" t="s">
        <v>191</v>
      </c>
      <c r="H28" s="111">
        <f>+Presupuesto!N22</f>
        <v>150000000</v>
      </c>
      <c r="I28" s="106" t="s">
        <v>146</v>
      </c>
      <c r="J28" s="109" t="s">
        <v>428</v>
      </c>
      <c r="K28" s="109" t="s">
        <v>185</v>
      </c>
      <c r="L28" s="109" t="s">
        <v>436</v>
      </c>
      <c r="M28" s="109" t="s">
        <v>192</v>
      </c>
    </row>
    <row r="29" spans="1:13" ht="30" customHeight="1" x14ac:dyDescent="0.2">
      <c r="A29" s="471" t="s">
        <v>193</v>
      </c>
      <c r="B29" s="470" t="s">
        <v>69</v>
      </c>
      <c r="C29" s="469"/>
      <c r="D29" s="469"/>
      <c r="E29" s="469"/>
      <c r="F29" s="468"/>
      <c r="G29" s="470" t="s">
        <v>70</v>
      </c>
      <c r="H29" s="469"/>
      <c r="I29" s="468"/>
      <c r="J29" s="464" t="s">
        <v>71</v>
      </c>
      <c r="K29" s="464" t="s">
        <v>72</v>
      </c>
      <c r="L29" s="464" t="s">
        <v>86</v>
      </c>
      <c r="M29" s="464" t="s">
        <v>87</v>
      </c>
    </row>
    <row r="30" spans="1:13" ht="30" customHeight="1" x14ac:dyDescent="0.2">
      <c r="A30" s="465"/>
      <c r="B30" s="467" t="s">
        <v>74</v>
      </c>
      <c r="C30" s="468"/>
      <c r="D30" s="467" t="s">
        <v>75</v>
      </c>
      <c r="E30" s="469"/>
      <c r="F30" s="468"/>
      <c r="G30" s="56" t="s">
        <v>76</v>
      </c>
      <c r="H30" s="56" t="s">
        <v>140</v>
      </c>
      <c r="I30" s="56" t="s">
        <v>77</v>
      </c>
      <c r="J30" s="465"/>
      <c r="K30" s="466"/>
      <c r="L30" s="466"/>
      <c r="M30" s="466"/>
    </row>
    <row r="31" spans="1:13" ht="264" x14ac:dyDescent="0.2">
      <c r="A31" s="109" t="s">
        <v>194</v>
      </c>
      <c r="B31" s="109" t="s">
        <v>195</v>
      </c>
      <c r="C31" s="112" t="s">
        <v>196</v>
      </c>
      <c r="D31" s="114">
        <f>+Presupuesto!D23</f>
        <v>6638741793</v>
      </c>
      <c r="E31" s="110">
        <f>+Presupuesto!E23</f>
        <v>0.76545529641249321</v>
      </c>
      <c r="F31" s="109" t="s">
        <v>197</v>
      </c>
      <c r="G31" s="109" t="s">
        <v>198</v>
      </c>
      <c r="H31" s="111">
        <f>+Presupuesto!N23</f>
        <v>2034190283</v>
      </c>
      <c r="I31" s="106" t="s">
        <v>146</v>
      </c>
      <c r="J31" s="109" t="s">
        <v>429</v>
      </c>
      <c r="K31" s="109" t="s">
        <v>185</v>
      </c>
      <c r="L31" s="109" t="s">
        <v>440</v>
      </c>
      <c r="M31" s="109" t="s">
        <v>192</v>
      </c>
    </row>
    <row r="32" spans="1:13" ht="30" customHeight="1" x14ac:dyDescent="0.2">
      <c r="A32" s="471" t="s">
        <v>199</v>
      </c>
      <c r="B32" s="470" t="s">
        <v>69</v>
      </c>
      <c r="C32" s="469"/>
      <c r="D32" s="469"/>
      <c r="E32" s="469"/>
      <c r="F32" s="468"/>
      <c r="G32" s="470" t="s">
        <v>70</v>
      </c>
      <c r="H32" s="469"/>
      <c r="I32" s="468"/>
      <c r="J32" s="464" t="s">
        <v>71</v>
      </c>
      <c r="K32" s="464" t="s">
        <v>72</v>
      </c>
      <c r="L32" s="464" t="s">
        <v>86</v>
      </c>
      <c r="M32" s="464" t="s">
        <v>87</v>
      </c>
    </row>
    <row r="33" spans="1:13" ht="30" customHeight="1" x14ac:dyDescent="0.2">
      <c r="A33" s="465"/>
      <c r="B33" s="467" t="s">
        <v>74</v>
      </c>
      <c r="C33" s="468"/>
      <c r="D33" s="467" t="s">
        <v>75</v>
      </c>
      <c r="E33" s="469"/>
      <c r="F33" s="468"/>
      <c r="G33" s="56" t="s">
        <v>76</v>
      </c>
      <c r="H33" s="56" t="s">
        <v>140</v>
      </c>
      <c r="I33" s="56" t="s">
        <v>77</v>
      </c>
      <c r="J33" s="465"/>
      <c r="K33" s="466"/>
      <c r="L33" s="466"/>
      <c r="M33" s="466"/>
    </row>
    <row r="34" spans="1:13" ht="264" x14ac:dyDescent="0.2">
      <c r="A34" s="109" t="s">
        <v>200</v>
      </c>
      <c r="B34" s="109" t="s">
        <v>201</v>
      </c>
      <c r="C34" s="112" t="s">
        <v>202</v>
      </c>
      <c r="D34" s="114">
        <f>+Presupuesto!D24</f>
        <v>165764760</v>
      </c>
      <c r="E34" s="110">
        <f>+Presupuesto!E24</f>
        <v>1</v>
      </c>
      <c r="F34" s="109" t="s">
        <v>203</v>
      </c>
      <c r="G34" s="109" t="s">
        <v>204</v>
      </c>
      <c r="H34" s="111">
        <f>+Presupuesto!N24</f>
        <v>0</v>
      </c>
      <c r="I34" s="106" t="s">
        <v>146</v>
      </c>
      <c r="J34" s="109" t="s">
        <v>430</v>
      </c>
      <c r="K34" s="109" t="s">
        <v>185</v>
      </c>
      <c r="L34" s="109" t="s">
        <v>439</v>
      </c>
      <c r="M34" s="109" t="s">
        <v>192</v>
      </c>
    </row>
    <row r="35" spans="1:13" ht="30" customHeight="1" x14ac:dyDescent="0.2">
      <c r="A35" s="471" t="s">
        <v>205</v>
      </c>
      <c r="B35" s="470" t="s">
        <v>69</v>
      </c>
      <c r="C35" s="469"/>
      <c r="D35" s="469"/>
      <c r="E35" s="469"/>
      <c r="F35" s="468"/>
      <c r="G35" s="470" t="s">
        <v>70</v>
      </c>
      <c r="H35" s="469"/>
      <c r="I35" s="468"/>
      <c r="J35" s="464" t="s">
        <v>71</v>
      </c>
      <c r="K35" s="464" t="s">
        <v>72</v>
      </c>
      <c r="L35" s="464" t="s">
        <v>86</v>
      </c>
      <c r="M35" s="464" t="s">
        <v>87</v>
      </c>
    </row>
    <row r="36" spans="1:13" ht="30" customHeight="1" x14ac:dyDescent="0.2">
      <c r="A36" s="465"/>
      <c r="B36" s="467" t="s">
        <v>74</v>
      </c>
      <c r="C36" s="468"/>
      <c r="D36" s="467" t="s">
        <v>75</v>
      </c>
      <c r="E36" s="469"/>
      <c r="F36" s="468"/>
      <c r="G36" s="56" t="s">
        <v>76</v>
      </c>
      <c r="H36" s="56" t="s">
        <v>140</v>
      </c>
      <c r="I36" s="56" t="s">
        <v>77</v>
      </c>
      <c r="J36" s="465"/>
      <c r="K36" s="466"/>
      <c r="L36" s="466"/>
      <c r="M36" s="466"/>
    </row>
    <row r="37" spans="1:13" ht="264.75" customHeight="1" x14ac:dyDescent="0.2">
      <c r="A37" s="109" t="s">
        <v>206</v>
      </c>
      <c r="B37" s="109" t="s">
        <v>207</v>
      </c>
      <c r="C37" s="112" t="s">
        <v>208</v>
      </c>
      <c r="D37" s="114">
        <f>+Presupuesto!D25</f>
        <v>48588118</v>
      </c>
      <c r="E37" s="110">
        <f>+Presupuesto!E25</f>
        <v>0.83978387457100923</v>
      </c>
      <c r="F37" s="109" t="s">
        <v>209</v>
      </c>
      <c r="G37" s="109" t="s">
        <v>210</v>
      </c>
      <c r="H37" s="111">
        <f>+Presupuesto!N25</f>
        <v>9269766</v>
      </c>
      <c r="I37" s="109" t="s">
        <v>146</v>
      </c>
      <c r="J37" s="109" t="s">
        <v>431</v>
      </c>
      <c r="K37" s="109" t="s">
        <v>185</v>
      </c>
      <c r="L37" s="109" t="s">
        <v>437</v>
      </c>
      <c r="M37" s="109" t="s">
        <v>192</v>
      </c>
    </row>
    <row r="38" spans="1:13" ht="12.75" customHeight="1" x14ac:dyDescent="0.2">
      <c r="A38" s="64"/>
      <c r="B38" s="64"/>
      <c r="C38" s="65"/>
      <c r="D38" s="64"/>
      <c r="E38" s="66"/>
      <c r="F38" s="64"/>
      <c r="G38" s="64"/>
      <c r="H38" s="66"/>
      <c r="I38" s="64"/>
      <c r="J38" s="64"/>
      <c r="K38" s="65"/>
      <c r="L38" s="65"/>
      <c r="M38" s="65"/>
    </row>
    <row r="39" spans="1:13" ht="12.75" customHeight="1" x14ac:dyDescent="0.2">
      <c r="A39" s="480"/>
      <c r="B39" s="481"/>
      <c r="C39" s="481"/>
      <c r="D39" s="481"/>
      <c r="E39" s="481"/>
      <c r="F39" s="481"/>
      <c r="G39" s="64"/>
      <c r="H39" s="66"/>
      <c r="I39" s="64"/>
      <c r="J39" s="64"/>
      <c r="K39" s="65"/>
      <c r="L39" s="65"/>
      <c r="M39" s="65"/>
    </row>
    <row r="40" spans="1:13" ht="12.75" customHeight="1" x14ac:dyDescent="0.2">
      <c r="A40" s="481"/>
      <c r="B40" s="481"/>
      <c r="C40" s="481"/>
      <c r="D40" s="481"/>
      <c r="E40" s="481"/>
      <c r="F40" s="481"/>
      <c r="G40" s="64"/>
      <c r="H40" s="66"/>
      <c r="I40" s="64"/>
      <c r="J40" s="64"/>
      <c r="K40" s="65"/>
      <c r="L40" s="65"/>
      <c r="M40" s="65"/>
    </row>
  </sheetData>
  <mergeCells count="111">
    <mergeCell ref="L35:L36"/>
    <mergeCell ref="M35:M36"/>
    <mergeCell ref="B36:C36"/>
    <mergeCell ref="D36:F36"/>
    <mergeCell ref="A35:A36"/>
    <mergeCell ref="B35:F35"/>
    <mergeCell ref="G35:I35"/>
    <mergeCell ref="J35:J36"/>
    <mergeCell ref="K35:K36"/>
    <mergeCell ref="G26:I26"/>
    <mergeCell ref="J26:J27"/>
    <mergeCell ref="K26:K27"/>
    <mergeCell ref="L26:L27"/>
    <mergeCell ref="M26:M27"/>
    <mergeCell ref="K32:K33"/>
    <mergeCell ref="L32:L33"/>
    <mergeCell ref="M32:M33"/>
    <mergeCell ref="L23:L24"/>
    <mergeCell ref="M23:M24"/>
    <mergeCell ref="G29:I29"/>
    <mergeCell ref="J29:J30"/>
    <mergeCell ref="K29:K30"/>
    <mergeCell ref="G32:I32"/>
    <mergeCell ref="J32:J33"/>
    <mergeCell ref="L29:L30"/>
    <mergeCell ref="M29:M30"/>
    <mergeCell ref="G23:I23"/>
    <mergeCell ref="J23:J24"/>
    <mergeCell ref="K23:K24"/>
    <mergeCell ref="A11:A12"/>
    <mergeCell ref="B11:F11"/>
    <mergeCell ref="G11:I11"/>
    <mergeCell ref="L17:L18"/>
    <mergeCell ref="M17:M18"/>
    <mergeCell ref="B15:C15"/>
    <mergeCell ref="D15:F15"/>
    <mergeCell ref="A17:A18"/>
    <mergeCell ref="B17:F17"/>
    <mergeCell ref="G17:I17"/>
    <mergeCell ref="J17:J18"/>
    <mergeCell ref="K17:K18"/>
    <mergeCell ref="B18:C18"/>
    <mergeCell ref="D18:F18"/>
    <mergeCell ref="A14:A15"/>
    <mergeCell ref="B14:F14"/>
    <mergeCell ref="G14:I14"/>
    <mergeCell ref="J14:J15"/>
    <mergeCell ref="K14:K15"/>
    <mergeCell ref="A39:F40"/>
    <mergeCell ref="A20:A21"/>
    <mergeCell ref="B20:F20"/>
    <mergeCell ref="A23:A24"/>
    <mergeCell ref="B23:F23"/>
    <mergeCell ref="B24:C24"/>
    <mergeCell ref="D24:F24"/>
    <mergeCell ref="A26:A27"/>
    <mergeCell ref="B26:F26"/>
    <mergeCell ref="B27:C27"/>
    <mergeCell ref="D27:F27"/>
    <mergeCell ref="A29:A30"/>
    <mergeCell ref="B29:F29"/>
    <mergeCell ref="B30:C30"/>
    <mergeCell ref="B33:C33"/>
    <mergeCell ref="D33:F33"/>
    <mergeCell ref="D30:F30"/>
    <mergeCell ref="A32:A33"/>
    <mergeCell ref="B32:F32"/>
    <mergeCell ref="B22:M22"/>
    <mergeCell ref="L20:L21"/>
    <mergeCell ref="M20:M21"/>
    <mergeCell ref="G20:I20"/>
    <mergeCell ref="J20:J21"/>
    <mergeCell ref="A8:A9"/>
    <mergeCell ref="A1:M1"/>
    <mergeCell ref="B2:F2"/>
    <mergeCell ref="G2:I2"/>
    <mergeCell ref="J2:J3"/>
    <mergeCell ref="K2:K3"/>
    <mergeCell ref="L2:L3"/>
    <mergeCell ref="M2:M3"/>
    <mergeCell ref="D3:F3"/>
    <mergeCell ref="L5:L6"/>
    <mergeCell ref="M5:M6"/>
    <mergeCell ref="A2:A3"/>
    <mergeCell ref="B3:C3"/>
    <mergeCell ref="A5:A6"/>
    <mergeCell ref="B5:F5"/>
    <mergeCell ref="G5:I5"/>
    <mergeCell ref="J5:J6"/>
    <mergeCell ref="K5:K6"/>
    <mergeCell ref="B6:C6"/>
    <mergeCell ref="D6:F6"/>
    <mergeCell ref="B8:F8"/>
    <mergeCell ref="G8:I8"/>
    <mergeCell ref="J8:J9"/>
    <mergeCell ref="K8:K9"/>
    <mergeCell ref="K20:K21"/>
    <mergeCell ref="B21:C21"/>
    <mergeCell ref="D21:F21"/>
    <mergeCell ref="B9:C9"/>
    <mergeCell ref="D9:F9"/>
    <mergeCell ref="M11:M12"/>
    <mergeCell ref="L14:L15"/>
    <mergeCell ref="M14:M15"/>
    <mergeCell ref="L8:L9"/>
    <mergeCell ref="M8:M9"/>
    <mergeCell ref="J11:J12"/>
    <mergeCell ref="K11:K12"/>
    <mergeCell ref="B12:C12"/>
    <mergeCell ref="D12:F12"/>
    <mergeCell ref="L11:L12"/>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A1953"/>
  </sheetPr>
  <dimension ref="A1:M26"/>
  <sheetViews>
    <sheetView topLeftCell="J2" zoomScaleNormal="100" workbookViewId="0">
      <selection activeCell="L4" sqref="L4"/>
    </sheetView>
  </sheetViews>
  <sheetFormatPr baseColWidth="10" defaultColWidth="14.42578125" defaultRowHeight="15" customHeight="1" x14ac:dyDescent="0.25"/>
  <cols>
    <col min="1" max="1" width="21.140625" style="68" customWidth="1"/>
    <col min="2" max="2" width="20.28515625" style="68" customWidth="1"/>
    <col min="3" max="3" width="178.7109375" style="70" customWidth="1"/>
    <col min="4" max="4" width="20.42578125" style="69" customWidth="1"/>
    <col min="5" max="5" width="16.42578125" style="68" customWidth="1"/>
    <col min="6" max="6" width="29.85546875" style="68" customWidth="1"/>
    <col min="7" max="7" width="54" style="68" customWidth="1"/>
    <col min="8" max="8" width="23.42578125" style="69" customWidth="1"/>
    <col min="9" max="9" width="47.7109375" style="68" customWidth="1"/>
    <col min="10" max="10" width="45.28515625" style="68" customWidth="1"/>
    <col min="11" max="11" width="43.7109375" style="70" customWidth="1"/>
    <col min="12" max="13" width="86.28515625" style="70" customWidth="1"/>
    <col min="14" max="26" width="10.7109375" style="68" customWidth="1"/>
    <col min="27" max="16384" width="14.42578125" style="68"/>
  </cols>
  <sheetData>
    <row r="1" spans="1:13" ht="30" customHeight="1" x14ac:dyDescent="0.25">
      <c r="A1" s="472" t="s">
        <v>211</v>
      </c>
      <c r="B1" s="487"/>
      <c r="C1" s="487"/>
      <c r="D1" s="487"/>
      <c r="E1" s="487"/>
      <c r="F1" s="487"/>
      <c r="G1" s="487"/>
      <c r="H1" s="487"/>
      <c r="I1" s="487"/>
      <c r="J1" s="487"/>
      <c r="K1" s="487"/>
      <c r="L1" s="487"/>
      <c r="M1" s="488"/>
    </row>
    <row r="2" spans="1:13" ht="30" customHeight="1" x14ac:dyDescent="0.25">
      <c r="A2" s="471" t="s">
        <v>68</v>
      </c>
      <c r="B2" s="470" t="s">
        <v>69</v>
      </c>
      <c r="C2" s="487"/>
      <c r="D2" s="487"/>
      <c r="E2" s="487"/>
      <c r="F2" s="488"/>
      <c r="G2" s="470" t="s">
        <v>70</v>
      </c>
      <c r="H2" s="487"/>
      <c r="I2" s="488"/>
      <c r="J2" s="464" t="s">
        <v>71</v>
      </c>
      <c r="K2" s="464" t="s">
        <v>72</v>
      </c>
      <c r="L2" s="464" t="s">
        <v>86</v>
      </c>
      <c r="M2" s="464" t="s">
        <v>87</v>
      </c>
    </row>
    <row r="3" spans="1:13" ht="58.5" customHeight="1" x14ac:dyDescent="0.25">
      <c r="A3" s="486"/>
      <c r="B3" s="467" t="s">
        <v>74</v>
      </c>
      <c r="C3" s="488"/>
      <c r="D3" s="467" t="s">
        <v>75</v>
      </c>
      <c r="E3" s="487"/>
      <c r="F3" s="488"/>
      <c r="G3" s="56" t="s">
        <v>76</v>
      </c>
      <c r="H3" s="153" t="s">
        <v>140</v>
      </c>
      <c r="I3" s="56" t="s">
        <v>77</v>
      </c>
      <c r="J3" s="486"/>
      <c r="K3" s="485"/>
      <c r="L3" s="485"/>
      <c r="M3" s="485"/>
    </row>
    <row r="4" spans="1:13" ht="236.25" customHeight="1" x14ac:dyDescent="0.25">
      <c r="A4" s="174" t="s">
        <v>212</v>
      </c>
      <c r="B4" s="174" t="s">
        <v>213</v>
      </c>
      <c r="C4" s="174" t="s">
        <v>214</v>
      </c>
      <c r="D4" s="261">
        <f>+Presupuesto!D29</f>
        <v>20590386943</v>
      </c>
      <c r="E4" s="262">
        <f>+Presupuesto!E29</f>
        <v>0.85126495377465805</v>
      </c>
      <c r="F4" s="263" t="s">
        <v>215</v>
      </c>
      <c r="G4" s="264" t="s">
        <v>216</v>
      </c>
      <c r="H4" s="105">
        <f>+Presupuesto!N29</f>
        <v>3597601593</v>
      </c>
      <c r="I4" s="122" t="s">
        <v>217</v>
      </c>
      <c r="J4" s="106" t="s">
        <v>377</v>
      </c>
      <c r="K4" s="174" t="s">
        <v>218</v>
      </c>
      <c r="L4" s="106" t="s">
        <v>219</v>
      </c>
      <c r="M4" s="106" t="s">
        <v>220</v>
      </c>
    </row>
    <row r="5" spans="1:13" ht="30" customHeight="1" x14ac:dyDescent="0.25">
      <c r="A5" s="471" t="s">
        <v>85</v>
      </c>
      <c r="B5" s="470"/>
      <c r="C5" s="487"/>
      <c r="D5" s="487"/>
      <c r="E5" s="487"/>
      <c r="F5" s="488"/>
      <c r="G5" s="470" t="s">
        <v>70</v>
      </c>
      <c r="H5" s="487"/>
      <c r="I5" s="488"/>
      <c r="J5" s="464" t="s">
        <v>71</v>
      </c>
      <c r="K5" s="464" t="s">
        <v>72</v>
      </c>
      <c r="L5" s="464" t="s">
        <v>86</v>
      </c>
      <c r="M5" s="464" t="s">
        <v>87</v>
      </c>
    </row>
    <row r="6" spans="1:13" ht="50.25" customHeight="1" x14ac:dyDescent="0.25">
      <c r="A6" s="486"/>
      <c r="B6" s="467" t="s">
        <v>74</v>
      </c>
      <c r="C6" s="488"/>
      <c r="D6" s="467" t="s">
        <v>75</v>
      </c>
      <c r="E6" s="487"/>
      <c r="F6" s="488"/>
      <c r="G6" s="56" t="s">
        <v>76</v>
      </c>
      <c r="H6" s="153" t="s">
        <v>140</v>
      </c>
      <c r="I6" s="56" t="s">
        <v>77</v>
      </c>
      <c r="J6" s="486"/>
      <c r="K6" s="485"/>
      <c r="L6" s="485"/>
      <c r="M6" s="485"/>
    </row>
    <row r="7" spans="1:13" ht="240.75" customHeight="1" x14ac:dyDescent="0.25">
      <c r="A7" s="174" t="s">
        <v>221</v>
      </c>
      <c r="B7" s="174" t="s">
        <v>222</v>
      </c>
      <c r="C7" s="174" t="s">
        <v>223</v>
      </c>
      <c r="D7" s="261">
        <f>+Presupuesto!D30</f>
        <v>106432800</v>
      </c>
      <c r="E7" s="262">
        <f>+Presupuesto!E30</f>
        <v>0.97470039946737685</v>
      </c>
      <c r="F7" s="263" t="s">
        <v>224</v>
      </c>
      <c r="G7" s="264" t="s">
        <v>225</v>
      </c>
      <c r="H7" s="105">
        <f>+Presupuesto!N30</f>
        <v>2762600</v>
      </c>
      <c r="I7" s="324" t="s">
        <v>217</v>
      </c>
      <c r="J7" s="113" t="s">
        <v>378</v>
      </c>
      <c r="K7" s="325" t="s">
        <v>218</v>
      </c>
      <c r="L7" s="113" t="s">
        <v>226</v>
      </c>
      <c r="M7" s="113" t="s">
        <v>220</v>
      </c>
    </row>
    <row r="8" spans="1:13" ht="30" customHeight="1" x14ac:dyDescent="0.25">
      <c r="A8" s="471" t="s">
        <v>94</v>
      </c>
      <c r="B8" s="470" t="s">
        <v>69</v>
      </c>
      <c r="C8" s="487"/>
      <c r="D8" s="487"/>
      <c r="E8" s="487"/>
      <c r="F8" s="488"/>
      <c r="G8" s="470" t="s">
        <v>70</v>
      </c>
      <c r="H8" s="487"/>
      <c r="I8" s="488"/>
      <c r="J8" s="464" t="s">
        <v>71</v>
      </c>
      <c r="K8" s="464" t="s">
        <v>72</v>
      </c>
      <c r="L8" s="464" t="s">
        <v>86</v>
      </c>
      <c r="M8" s="464" t="s">
        <v>87</v>
      </c>
    </row>
    <row r="9" spans="1:13" ht="51" customHeight="1" x14ac:dyDescent="0.25">
      <c r="A9" s="486"/>
      <c r="B9" s="467" t="s">
        <v>74</v>
      </c>
      <c r="C9" s="488"/>
      <c r="D9" s="467" t="s">
        <v>75</v>
      </c>
      <c r="E9" s="487"/>
      <c r="F9" s="488"/>
      <c r="G9" s="56" t="s">
        <v>76</v>
      </c>
      <c r="H9" s="153" t="s">
        <v>140</v>
      </c>
      <c r="I9" s="56" t="s">
        <v>77</v>
      </c>
      <c r="J9" s="486"/>
      <c r="K9" s="485"/>
      <c r="L9" s="485"/>
      <c r="M9" s="485"/>
    </row>
    <row r="10" spans="1:13" ht="288" customHeight="1" x14ac:dyDescent="0.25">
      <c r="A10" s="174" t="s">
        <v>227</v>
      </c>
      <c r="B10" s="174" t="s">
        <v>228</v>
      </c>
      <c r="C10" s="174" t="s">
        <v>229</v>
      </c>
      <c r="D10" s="261">
        <f>+Presupuesto!D31</f>
        <v>1338427600</v>
      </c>
      <c r="E10" s="262">
        <f>+Presupuesto!E31</f>
        <v>0.93307851278271681</v>
      </c>
      <c r="F10" s="263" t="s">
        <v>230</v>
      </c>
      <c r="G10" s="264" t="s">
        <v>231</v>
      </c>
      <c r="H10" s="105">
        <f>+Presupuesto!N31</f>
        <v>95993600</v>
      </c>
      <c r="I10" s="122" t="s">
        <v>217</v>
      </c>
      <c r="J10" s="106" t="s">
        <v>379</v>
      </c>
      <c r="K10" s="174" t="s">
        <v>218</v>
      </c>
      <c r="L10" s="106" t="s">
        <v>232</v>
      </c>
      <c r="M10" s="106" t="s">
        <v>233</v>
      </c>
    </row>
    <row r="11" spans="1:13" ht="30" customHeight="1" x14ac:dyDescent="0.25">
      <c r="A11" s="471" t="s">
        <v>101</v>
      </c>
      <c r="B11" s="470" t="s">
        <v>69</v>
      </c>
      <c r="C11" s="487"/>
      <c r="D11" s="487"/>
      <c r="E11" s="487"/>
      <c r="F11" s="488"/>
      <c r="G11" s="470" t="s">
        <v>70</v>
      </c>
      <c r="H11" s="487"/>
      <c r="I11" s="488"/>
      <c r="J11" s="464" t="s">
        <v>71</v>
      </c>
      <c r="K11" s="464" t="s">
        <v>72</v>
      </c>
      <c r="L11" s="464" t="s">
        <v>86</v>
      </c>
      <c r="M11" s="464" t="s">
        <v>87</v>
      </c>
    </row>
    <row r="12" spans="1:13" ht="52.5" customHeight="1" x14ac:dyDescent="0.25">
      <c r="A12" s="486"/>
      <c r="B12" s="467" t="s">
        <v>74</v>
      </c>
      <c r="C12" s="488"/>
      <c r="D12" s="467" t="s">
        <v>75</v>
      </c>
      <c r="E12" s="487"/>
      <c r="F12" s="488"/>
      <c r="G12" s="56" t="s">
        <v>76</v>
      </c>
      <c r="H12" s="153" t="s">
        <v>140</v>
      </c>
      <c r="I12" s="56" t="s">
        <v>77</v>
      </c>
      <c r="J12" s="486"/>
      <c r="K12" s="485"/>
      <c r="L12" s="485"/>
      <c r="M12" s="485"/>
    </row>
    <row r="13" spans="1:13" ht="278.25" customHeight="1" x14ac:dyDescent="0.25">
      <c r="A13" s="174" t="s">
        <v>234</v>
      </c>
      <c r="B13" s="174" t="s">
        <v>235</v>
      </c>
      <c r="C13" s="174" t="s">
        <v>236</v>
      </c>
      <c r="D13" s="261">
        <f>+Presupuesto!D32</f>
        <v>256381050</v>
      </c>
      <c r="E13" s="262">
        <f>+Presupuesto!E32</f>
        <v>0.92014199371536765</v>
      </c>
      <c r="F13" s="263" t="s">
        <v>237</v>
      </c>
      <c r="G13" s="264" t="s">
        <v>238</v>
      </c>
      <c r="H13" s="105">
        <f>+Presupuesto!N32</f>
        <v>22251000</v>
      </c>
      <c r="I13" s="122" t="s">
        <v>217</v>
      </c>
      <c r="J13" s="106" t="s">
        <v>380</v>
      </c>
      <c r="K13" s="174" t="s">
        <v>218</v>
      </c>
      <c r="L13" s="106" t="s">
        <v>239</v>
      </c>
      <c r="M13" s="106" t="s">
        <v>240</v>
      </c>
    </row>
    <row r="14" spans="1:13" ht="30" customHeight="1" x14ac:dyDescent="0.25">
      <c r="A14" s="471" t="s">
        <v>106</v>
      </c>
      <c r="B14" s="470" t="s">
        <v>69</v>
      </c>
      <c r="C14" s="487"/>
      <c r="D14" s="487"/>
      <c r="E14" s="487"/>
      <c r="F14" s="488"/>
      <c r="G14" s="470" t="s">
        <v>70</v>
      </c>
      <c r="H14" s="487"/>
      <c r="I14" s="488"/>
      <c r="J14" s="464" t="s">
        <v>71</v>
      </c>
      <c r="K14" s="464" t="s">
        <v>72</v>
      </c>
      <c r="L14" s="464" t="s">
        <v>86</v>
      </c>
      <c r="M14" s="464" t="s">
        <v>87</v>
      </c>
    </row>
    <row r="15" spans="1:13" ht="52.5" customHeight="1" x14ac:dyDescent="0.25">
      <c r="A15" s="486"/>
      <c r="B15" s="467" t="s">
        <v>74</v>
      </c>
      <c r="C15" s="488"/>
      <c r="D15" s="467" t="s">
        <v>75</v>
      </c>
      <c r="E15" s="487"/>
      <c r="F15" s="488"/>
      <c r="G15" s="56" t="s">
        <v>76</v>
      </c>
      <c r="H15" s="153" t="s">
        <v>140</v>
      </c>
      <c r="I15" s="56" t="s">
        <v>77</v>
      </c>
      <c r="J15" s="486"/>
      <c r="K15" s="485"/>
      <c r="L15" s="485"/>
      <c r="M15" s="485"/>
    </row>
    <row r="16" spans="1:13" ht="253.5" customHeight="1" x14ac:dyDescent="0.25">
      <c r="A16" s="174" t="s">
        <v>241</v>
      </c>
      <c r="B16" s="106" t="s">
        <v>404</v>
      </c>
      <c r="C16" s="174" t="s">
        <v>242</v>
      </c>
      <c r="D16" s="261">
        <f>+Presupuesto!D33</f>
        <v>130349655</v>
      </c>
      <c r="E16" s="262">
        <f>+Presupuesto!E33</f>
        <v>0.97233663256069724</v>
      </c>
      <c r="F16" s="263" t="s">
        <v>243</v>
      </c>
      <c r="G16" s="264" t="s">
        <v>244</v>
      </c>
      <c r="H16" s="105">
        <f>+Presupuesto!N33</f>
        <v>3708500</v>
      </c>
      <c r="I16" s="122" t="s">
        <v>217</v>
      </c>
      <c r="J16" s="106" t="s">
        <v>381</v>
      </c>
      <c r="K16" s="174" t="s">
        <v>218</v>
      </c>
      <c r="L16" s="106" t="s">
        <v>245</v>
      </c>
      <c r="M16" s="106" t="s">
        <v>246</v>
      </c>
    </row>
    <row r="17" spans="1:13" ht="30" customHeight="1" x14ac:dyDescent="0.25">
      <c r="A17" s="471" t="s">
        <v>113</v>
      </c>
      <c r="B17" s="470" t="s">
        <v>69</v>
      </c>
      <c r="C17" s="487"/>
      <c r="D17" s="487"/>
      <c r="E17" s="487"/>
      <c r="F17" s="488"/>
      <c r="G17" s="470" t="s">
        <v>70</v>
      </c>
      <c r="H17" s="487"/>
      <c r="I17" s="488"/>
      <c r="J17" s="464" t="s">
        <v>71</v>
      </c>
      <c r="K17" s="464" t="s">
        <v>72</v>
      </c>
      <c r="L17" s="464" t="s">
        <v>86</v>
      </c>
      <c r="M17" s="464" t="s">
        <v>87</v>
      </c>
    </row>
    <row r="18" spans="1:13" ht="52.5" customHeight="1" x14ac:dyDescent="0.25">
      <c r="A18" s="486"/>
      <c r="B18" s="467" t="s">
        <v>74</v>
      </c>
      <c r="C18" s="488"/>
      <c r="D18" s="467" t="s">
        <v>75</v>
      </c>
      <c r="E18" s="487"/>
      <c r="F18" s="488"/>
      <c r="G18" s="56" t="s">
        <v>76</v>
      </c>
      <c r="H18" s="153" t="s">
        <v>140</v>
      </c>
      <c r="I18" s="56" t="s">
        <v>77</v>
      </c>
      <c r="J18" s="486"/>
      <c r="K18" s="485"/>
      <c r="L18" s="485"/>
      <c r="M18" s="485"/>
    </row>
    <row r="19" spans="1:13" ht="237" customHeight="1" x14ac:dyDescent="0.25">
      <c r="A19" s="174" t="s">
        <v>247</v>
      </c>
      <c r="B19" s="174" t="s">
        <v>248</v>
      </c>
      <c r="C19" s="174" t="s">
        <v>249</v>
      </c>
      <c r="D19" s="261">
        <f>+Presupuesto!D34</f>
        <v>614527850</v>
      </c>
      <c r="E19" s="262">
        <f>+Presupuesto!E34</f>
        <v>0.54880053446909505</v>
      </c>
      <c r="F19" s="263" t="s">
        <v>250</v>
      </c>
      <c r="G19" s="264" t="s">
        <v>251</v>
      </c>
      <c r="H19" s="105">
        <f>+Presupuesto!N34</f>
        <v>505237550</v>
      </c>
      <c r="I19" s="122" t="s">
        <v>217</v>
      </c>
      <c r="J19" s="106" t="s">
        <v>382</v>
      </c>
      <c r="K19" s="174" t="s">
        <v>218</v>
      </c>
      <c r="L19" s="106" t="s">
        <v>252</v>
      </c>
      <c r="M19" s="106" t="s">
        <v>240</v>
      </c>
    </row>
    <row r="20" spans="1:13" ht="30" customHeight="1" x14ac:dyDescent="0.25">
      <c r="A20" s="471" t="s">
        <v>120</v>
      </c>
      <c r="B20" s="470" t="s">
        <v>69</v>
      </c>
      <c r="C20" s="487"/>
      <c r="D20" s="487"/>
      <c r="E20" s="487"/>
      <c r="F20" s="488"/>
      <c r="G20" s="470" t="s">
        <v>70</v>
      </c>
      <c r="H20" s="487"/>
      <c r="I20" s="488"/>
      <c r="J20" s="464" t="s">
        <v>71</v>
      </c>
      <c r="K20" s="464" t="s">
        <v>72</v>
      </c>
      <c r="L20" s="464" t="s">
        <v>86</v>
      </c>
      <c r="M20" s="464" t="s">
        <v>87</v>
      </c>
    </row>
    <row r="21" spans="1:13" ht="52.5" customHeight="1" x14ac:dyDescent="0.25">
      <c r="A21" s="486"/>
      <c r="B21" s="467" t="s">
        <v>74</v>
      </c>
      <c r="C21" s="488"/>
      <c r="D21" s="467" t="s">
        <v>75</v>
      </c>
      <c r="E21" s="487"/>
      <c r="F21" s="488"/>
      <c r="G21" s="56" t="s">
        <v>76</v>
      </c>
      <c r="H21" s="153" t="s">
        <v>140</v>
      </c>
      <c r="I21" s="56" t="s">
        <v>77</v>
      </c>
      <c r="J21" s="486"/>
      <c r="K21" s="485"/>
      <c r="L21" s="485"/>
      <c r="M21" s="485"/>
    </row>
    <row r="22" spans="1:13" ht="234" customHeight="1" x14ac:dyDescent="0.25">
      <c r="A22" s="174" t="s">
        <v>253</v>
      </c>
      <c r="B22" s="174" t="s">
        <v>254</v>
      </c>
      <c r="C22" s="174" t="s">
        <v>255</v>
      </c>
      <c r="D22" s="261">
        <f>+Presupuesto!D35</f>
        <v>41648150</v>
      </c>
      <c r="E22" s="262">
        <f>+Presupuesto!E35</f>
        <v>0.12439019218167688</v>
      </c>
      <c r="F22" s="263" t="s">
        <v>256</v>
      </c>
      <c r="G22" s="264" t="s">
        <v>257</v>
      </c>
      <c r="H22" s="105">
        <f>+Presupuesto!N35</f>
        <v>293170450</v>
      </c>
      <c r="I22" s="122" t="s">
        <v>217</v>
      </c>
      <c r="J22" s="106" t="s">
        <v>383</v>
      </c>
      <c r="K22" s="174" t="s">
        <v>218</v>
      </c>
      <c r="L22" s="106" t="s">
        <v>258</v>
      </c>
      <c r="M22" s="106" t="s">
        <v>17</v>
      </c>
    </row>
    <row r="23" spans="1:13" ht="30" customHeight="1" x14ac:dyDescent="0.25">
      <c r="A23" s="471" t="s">
        <v>126</v>
      </c>
      <c r="B23" s="470" t="s">
        <v>69</v>
      </c>
      <c r="C23" s="487"/>
      <c r="D23" s="487"/>
      <c r="E23" s="487"/>
      <c r="F23" s="488"/>
      <c r="G23" s="470" t="s">
        <v>70</v>
      </c>
      <c r="H23" s="487"/>
      <c r="I23" s="488"/>
      <c r="J23" s="464" t="s">
        <v>71</v>
      </c>
      <c r="K23" s="464" t="s">
        <v>72</v>
      </c>
      <c r="L23" s="464" t="s">
        <v>86</v>
      </c>
      <c r="M23" s="464" t="s">
        <v>87</v>
      </c>
    </row>
    <row r="24" spans="1:13" ht="52.5" customHeight="1" x14ac:dyDescent="0.25">
      <c r="A24" s="486"/>
      <c r="B24" s="467" t="s">
        <v>74</v>
      </c>
      <c r="C24" s="488"/>
      <c r="D24" s="467" t="s">
        <v>75</v>
      </c>
      <c r="E24" s="487"/>
      <c r="F24" s="488"/>
      <c r="G24" s="56" t="s">
        <v>76</v>
      </c>
      <c r="H24" s="153" t="s">
        <v>140</v>
      </c>
      <c r="I24" s="56" t="s">
        <v>77</v>
      </c>
      <c r="J24" s="486"/>
      <c r="K24" s="485"/>
      <c r="L24" s="485"/>
      <c r="M24" s="485"/>
    </row>
    <row r="25" spans="1:13" ht="192" x14ac:dyDescent="0.25">
      <c r="A25" s="264" t="s">
        <v>259</v>
      </c>
      <c r="B25" s="264" t="s">
        <v>260</v>
      </c>
      <c r="C25" s="264" t="s">
        <v>261</v>
      </c>
      <c r="D25" s="108">
        <f>+Presupuesto!D36</f>
        <v>7120659</v>
      </c>
      <c r="E25" s="265">
        <f>+Presupuesto!E36</f>
        <v>1</v>
      </c>
      <c r="F25" s="266" t="s">
        <v>262</v>
      </c>
      <c r="G25" s="264" t="s">
        <v>263</v>
      </c>
      <c r="H25" s="111">
        <f>+Presupuesto!N36</f>
        <v>0</v>
      </c>
      <c r="I25" s="118" t="s">
        <v>217</v>
      </c>
      <c r="J25" s="109" t="s">
        <v>384</v>
      </c>
      <c r="K25" s="264" t="s">
        <v>218</v>
      </c>
      <c r="L25" s="264" t="s">
        <v>261</v>
      </c>
      <c r="M25" s="264" t="s">
        <v>261</v>
      </c>
    </row>
    <row r="26" spans="1:13" ht="15" customHeight="1" x14ac:dyDescent="0.25">
      <c r="A26" s="248"/>
      <c r="B26" s="248"/>
      <c r="C26" s="256"/>
      <c r="F26" s="248"/>
      <c r="I26" s="248"/>
      <c r="K26" s="256"/>
    </row>
  </sheetData>
  <mergeCells count="73">
    <mergeCell ref="L23:L24"/>
    <mergeCell ref="M23:M24"/>
    <mergeCell ref="B24:C24"/>
    <mergeCell ref="D24:F24"/>
    <mergeCell ref="A20:A21"/>
    <mergeCell ref="B20:F20"/>
    <mergeCell ref="G20:I20"/>
    <mergeCell ref="A23:A24"/>
    <mergeCell ref="B23:F23"/>
    <mergeCell ref="G23:I23"/>
    <mergeCell ref="J23:J24"/>
    <mergeCell ref="K23:K24"/>
    <mergeCell ref="J20:J21"/>
    <mergeCell ref="K20:K21"/>
    <mergeCell ref="B18:C18"/>
    <mergeCell ref="D18:F18"/>
    <mergeCell ref="L20:L21"/>
    <mergeCell ref="M20:M21"/>
    <mergeCell ref="B21:C21"/>
    <mergeCell ref="D21:F21"/>
    <mergeCell ref="L14:L15"/>
    <mergeCell ref="M14:M15"/>
    <mergeCell ref="B15:C15"/>
    <mergeCell ref="D15:F15"/>
    <mergeCell ref="A17:A18"/>
    <mergeCell ref="B17:F17"/>
    <mergeCell ref="G17:I17"/>
    <mergeCell ref="J17:J18"/>
    <mergeCell ref="K17:K18"/>
    <mergeCell ref="A14:A15"/>
    <mergeCell ref="B14:F14"/>
    <mergeCell ref="G14:I14"/>
    <mergeCell ref="J14:J15"/>
    <mergeCell ref="K14:K15"/>
    <mergeCell ref="L17:L18"/>
    <mergeCell ref="M17:M18"/>
    <mergeCell ref="G5:I5"/>
    <mergeCell ref="J5:J6"/>
    <mergeCell ref="K5:K6"/>
    <mergeCell ref="B6:C6"/>
    <mergeCell ref="D6:F6"/>
    <mergeCell ref="J8:J9"/>
    <mergeCell ref="K8:K9"/>
    <mergeCell ref="A1:M1"/>
    <mergeCell ref="B2:F2"/>
    <mergeCell ref="G2:I2"/>
    <mergeCell ref="J2:J3"/>
    <mergeCell ref="K2:K3"/>
    <mergeCell ref="L2:L3"/>
    <mergeCell ref="M2:M3"/>
    <mergeCell ref="D3:F3"/>
    <mergeCell ref="B3:C3"/>
    <mergeCell ref="L5:L6"/>
    <mergeCell ref="M5:M6"/>
    <mergeCell ref="A2:A3"/>
    <mergeCell ref="A5:A6"/>
    <mergeCell ref="B5:F5"/>
    <mergeCell ref="L11:L12"/>
    <mergeCell ref="M11:M12"/>
    <mergeCell ref="L8:L9"/>
    <mergeCell ref="M8:M9"/>
    <mergeCell ref="A8:A9"/>
    <mergeCell ref="B8:F8"/>
    <mergeCell ref="G8:I8"/>
    <mergeCell ref="D9:F9"/>
    <mergeCell ref="B12:C12"/>
    <mergeCell ref="D12:F12"/>
    <mergeCell ref="A11:A12"/>
    <mergeCell ref="B11:F11"/>
    <mergeCell ref="G11:I11"/>
    <mergeCell ref="J11:J12"/>
    <mergeCell ref="K11:K12"/>
    <mergeCell ref="B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A1953"/>
  </sheetPr>
  <dimension ref="A1:N11"/>
  <sheetViews>
    <sheetView topLeftCell="K7" workbookViewId="0">
      <selection activeCell="H9" sqref="H9"/>
    </sheetView>
  </sheetViews>
  <sheetFormatPr baseColWidth="10" defaultColWidth="14.42578125" defaultRowHeight="15" customHeight="1" x14ac:dyDescent="0.25"/>
  <cols>
    <col min="1" max="1" width="31.42578125" style="68" customWidth="1"/>
    <col min="2" max="2" width="28.7109375" style="68" customWidth="1"/>
    <col min="3" max="3" width="72" style="70" customWidth="1"/>
    <col min="4" max="4" width="22.7109375" style="68" customWidth="1"/>
    <col min="5" max="5" width="11.85546875" style="69" customWidth="1"/>
    <col min="6" max="6" width="32.85546875" style="68" customWidth="1"/>
    <col min="7" max="7" width="45.42578125" style="68" customWidth="1"/>
    <col min="8" max="8" width="36" style="69" customWidth="1"/>
    <col min="9" max="9" width="38" style="68" customWidth="1"/>
    <col min="10" max="10" width="86.42578125" style="68" customWidth="1"/>
    <col min="11" max="11" width="81.7109375" style="70" customWidth="1"/>
    <col min="12" max="13" width="70.85546875" style="70" customWidth="1"/>
    <col min="14" max="26" width="10.7109375" style="68" customWidth="1"/>
    <col min="27" max="16384" width="14.42578125" style="68"/>
  </cols>
  <sheetData>
    <row r="1" spans="1:14" ht="24" customHeight="1" x14ac:dyDescent="0.25">
      <c r="A1" s="472" t="s">
        <v>264</v>
      </c>
      <c r="B1" s="487"/>
      <c r="C1" s="487"/>
      <c r="D1" s="487"/>
      <c r="E1" s="487"/>
      <c r="F1" s="487"/>
      <c r="G1" s="487"/>
      <c r="H1" s="487"/>
      <c r="I1" s="487"/>
      <c r="J1" s="487"/>
      <c r="K1" s="487"/>
      <c r="L1" s="487"/>
      <c r="M1" s="488"/>
    </row>
    <row r="2" spans="1:14" ht="17.25" customHeight="1" x14ac:dyDescent="0.25">
      <c r="A2" s="471" t="s">
        <v>68</v>
      </c>
      <c r="B2" s="470" t="s">
        <v>69</v>
      </c>
      <c r="C2" s="487"/>
      <c r="D2" s="487"/>
      <c r="E2" s="487"/>
      <c r="F2" s="488"/>
      <c r="G2" s="470" t="s">
        <v>70</v>
      </c>
      <c r="H2" s="487"/>
      <c r="I2" s="488"/>
      <c r="J2" s="464" t="s">
        <v>71</v>
      </c>
      <c r="K2" s="464" t="s">
        <v>72</v>
      </c>
      <c r="L2" s="464" t="s">
        <v>86</v>
      </c>
      <c r="M2" s="464" t="s">
        <v>87</v>
      </c>
    </row>
    <row r="3" spans="1:14" ht="37.5" customHeight="1" x14ac:dyDescent="0.25">
      <c r="A3" s="486"/>
      <c r="B3" s="467" t="s">
        <v>74</v>
      </c>
      <c r="C3" s="488"/>
      <c r="D3" s="467" t="s">
        <v>75</v>
      </c>
      <c r="E3" s="487"/>
      <c r="F3" s="488"/>
      <c r="G3" s="56" t="s">
        <v>76</v>
      </c>
      <c r="H3" s="56" t="s">
        <v>140</v>
      </c>
      <c r="I3" s="56" t="s">
        <v>77</v>
      </c>
      <c r="J3" s="486"/>
      <c r="K3" s="485"/>
      <c r="L3" s="485"/>
      <c r="M3" s="485"/>
    </row>
    <row r="4" spans="1:14" ht="270.75" customHeight="1" x14ac:dyDescent="0.25">
      <c r="A4" s="249" t="s">
        <v>265</v>
      </c>
      <c r="B4" s="249" t="s">
        <v>266</v>
      </c>
      <c r="C4" s="254" t="s">
        <v>267</v>
      </c>
      <c r="D4" s="72">
        <f>Presupuesto!D39</f>
        <v>71847316481</v>
      </c>
      <c r="E4" s="73">
        <f>+Presupuesto!E39</f>
        <v>0.35344532226212089</v>
      </c>
      <c r="F4" s="62" t="str">
        <f>+"• Se asignaron recursos por: " &amp; TEXT(Presupuesto!C39,"$#.##")&amp;" y se comprometió " &amp;TEXT(Presupuesto!D39,"$#.##") &amp;"("&amp; TEXT(Presupuesto!E39,"0,00%") &amp;")" &amp;
"
• Giros en la vigencia: "&amp;TEXT(Presupuesto!F39,"$#.##")&amp;"("&amp;TEXT(Presupuesto!G39,"0,00%")&amp;")"&amp;
"
Reservas constituidas en 2024 a pagar en 2025 (Nuevo Contrato Social): "&amp;TEXT(Presupuesto!H42,"$#.##")&amp;", "&amp;"giros: "&amp; TEXT(Presupuesto!I42,"$#.##")&amp;" ("&amp;TEXT(Presupuesto!J42,"0,00%")&amp;")"&amp;
"
• Reservas constituidas en 2024 a pagar en 2025 (Bogotá Camina Segura):"&amp;TEXT(Presupuesto!H39,"$#.##")&amp;", "&amp;"giros: "&amp; TEXT(Presupuesto!I39,"$#.##")&amp;" ("&amp;TEXT(Presupuesto!J39,"0,00%")&amp;")"</f>
        <v>• Se asignaron recursos por: $203277033124. y se comprometió $71847316481.(035%)
• Giros en la vigencia: $27522819904.(038%)
Reservas constituidas en 2024 a pagar en 2025 (Nuevo Contrato Social): $3217566020., giros: $646772887. (020%)
• Reservas constituidas en 2024 a pagar en 2025 (Bogotá Camina Segura):$48914146524., giros: $34959876630. (071%)</v>
      </c>
      <c r="G4" s="249" t="s">
        <v>268</v>
      </c>
      <c r="H4" s="74">
        <f>+Presupuesto!N39</f>
        <v>131429716643</v>
      </c>
      <c r="I4" s="80" t="s">
        <v>269</v>
      </c>
      <c r="J4" s="62" t="s">
        <v>405</v>
      </c>
      <c r="K4" s="75" t="s">
        <v>270</v>
      </c>
      <c r="L4" s="71" t="s">
        <v>271</v>
      </c>
      <c r="M4" s="76" t="s">
        <v>272</v>
      </c>
    </row>
    <row r="5" spans="1:14" ht="30" customHeight="1" x14ac:dyDescent="0.25">
      <c r="A5" s="471" t="s">
        <v>85</v>
      </c>
      <c r="B5" s="470" t="s">
        <v>69</v>
      </c>
      <c r="C5" s="487"/>
      <c r="D5" s="487"/>
      <c r="E5" s="487"/>
      <c r="F5" s="488"/>
      <c r="G5" s="470" t="s">
        <v>70</v>
      </c>
      <c r="H5" s="487"/>
      <c r="I5" s="488"/>
      <c r="J5" s="464" t="s">
        <v>71</v>
      </c>
      <c r="K5" s="464" t="s">
        <v>72</v>
      </c>
      <c r="L5" s="464" t="s">
        <v>86</v>
      </c>
      <c r="M5" s="464" t="s">
        <v>87</v>
      </c>
    </row>
    <row r="6" spans="1:14" ht="30" customHeight="1" x14ac:dyDescent="0.25">
      <c r="A6" s="486"/>
      <c r="B6" s="467" t="s">
        <v>74</v>
      </c>
      <c r="C6" s="488"/>
      <c r="D6" s="467" t="s">
        <v>75</v>
      </c>
      <c r="E6" s="487"/>
      <c r="F6" s="488"/>
      <c r="G6" s="56" t="s">
        <v>76</v>
      </c>
      <c r="H6" s="56" t="s">
        <v>140</v>
      </c>
      <c r="I6" s="56" t="s">
        <v>77</v>
      </c>
      <c r="J6" s="486"/>
      <c r="K6" s="485"/>
      <c r="L6" s="485"/>
      <c r="M6" s="485"/>
    </row>
    <row r="7" spans="1:14" ht="249.75" customHeight="1" x14ac:dyDescent="0.25">
      <c r="A7" s="253" t="s">
        <v>273</v>
      </c>
      <c r="B7" s="253" t="s">
        <v>274</v>
      </c>
      <c r="C7" s="253" t="s">
        <v>275</v>
      </c>
      <c r="D7" s="77">
        <f>Presupuesto!D40</f>
        <v>1567288000</v>
      </c>
      <c r="E7" s="78">
        <f>+Presupuesto!E40</f>
        <v>0.11578958457417454</v>
      </c>
      <c r="F7" s="62" t="str">
        <f>+"• Se asignaron recursos por: " &amp; TEXT(Presupuesto!C40,"$#.##")&amp;" y se comprometió " &amp;TEXT(Presupuesto!D40,"$#.##") &amp;"("&amp; TEXT(Presupuesto!E40,"0,00%") &amp;")" &amp;
"
• Giros en la vigencia: "&amp;TEXT(Presupuesto!F40,"$#.##")&amp;"("&amp;TEXT(Presupuesto!G40,"0,00%")&amp;")"&amp;
"
Reservas constituidas en 2024 a pagar en 2025 (Nuevo Contrato Social): "&amp;TEXT(Presupuesto!H42,"$#.##")&amp;", "&amp;"giros: "&amp; TEXT(Presupuesto!I42,"$#.##")&amp;" ("&amp;TEXT(Presupuesto!J42,"0,00%")&amp;")"&amp;
"
• Reservas constituidas en 2024 a pagar en 2025 (Bogotá Camina Segura):"&amp;TEXT(Presupuesto!H40,"$#.##")&amp;", "&amp;"giros: "&amp; TEXT(Presupuesto!I40,"$#.##")&amp;" ("&amp;TEXT(Presupuesto!J40,"0,00%")&amp;")"</f>
        <v>• Se asignaron recursos por: $13535656128. y se comprometió $1567288000.(012%)
• Giros en la vigencia: $112844567.(007%)
Reservas constituidas en 2024 a pagar en 2025 (Nuevo Contrato Social): $3217566020., giros: $646772887. (020%)
• Reservas constituidas en 2024 a pagar en 2025 (Bogotá Camina Segura):$2571119591., giros: $525417097. (020%)</v>
      </c>
      <c r="G7" s="249" t="s">
        <v>276</v>
      </c>
      <c r="H7" s="79">
        <f>+Presupuesto!N40</f>
        <v>11968368128</v>
      </c>
      <c r="I7" s="80" t="s">
        <v>269</v>
      </c>
      <c r="J7" s="58" t="s">
        <v>367</v>
      </c>
      <c r="K7" s="75" t="s">
        <v>277</v>
      </c>
      <c r="L7" s="154" t="s">
        <v>278</v>
      </c>
      <c r="M7" s="76" t="s">
        <v>19</v>
      </c>
    </row>
    <row r="8" spans="1:14" ht="24" customHeight="1" x14ac:dyDescent="0.25">
      <c r="A8" s="471" t="s">
        <v>94</v>
      </c>
      <c r="B8" s="470" t="s">
        <v>69</v>
      </c>
      <c r="C8" s="487"/>
      <c r="D8" s="487"/>
      <c r="E8" s="487"/>
      <c r="F8" s="488"/>
      <c r="G8" s="470" t="s">
        <v>70</v>
      </c>
      <c r="H8" s="487"/>
      <c r="I8" s="488"/>
      <c r="J8" s="464" t="s">
        <v>71</v>
      </c>
      <c r="K8" s="464" t="s">
        <v>72</v>
      </c>
      <c r="L8" s="464" t="s">
        <v>86</v>
      </c>
      <c r="M8" s="464" t="s">
        <v>87</v>
      </c>
    </row>
    <row r="9" spans="1:14" ht="24" x14ac:dyDescent="0.25">
      <c r="A9" s="486"/>
      <c r="B9" s="467" t="s">
        <v>74</v>
      </c>
      <c r="C9" s="488"/>
      <c r="D9" s="467" t="s">
        <v>75</v>
      </c>
      <c r="E9" s="487"/>
      <c r="F9" s="490"/>
      <c r="G9" s="81" t="s">
        <v>76</v>
      </c>
      <c r="H9" s="56" t="s">
        <v>140</v>
      </c>
      <c r="I9" s="56" t="s">
        <v>77</v>
      </c>
      <c r="J9" s="486"/>
      <c r="K9" s="485"/>
      <c r="L9" s="489"/>
      <c r="M9" s="489"/>
    </row>
    <row r="10" spans="1:14" ht="211.5" customHeight="1" x14ac:dyDescent="0.25">
      <c r="A10" s="253" t="s">
        <v>279</v>
      </c>
      <c r="B10" s="253" t="s">
        <v>280</v>
      </c>
      <c r="C10" s="253" t="s">
        <v>281</v>
      </c>
      <c r="D10" s="82">
        <f>+Presupuesto!D41</f>
        <v>2490245500</v>
      </c>
      <c r="E10" s="83">
        <f>+Presupuesto!E41</f>
        <v>0.78892031058853196</v>
      </c>
      <c r="F10" s="38" t="str">
        <f>+"• Se asignaron recursos por: " &amp; TEXT(Presupuesto!C41,"$#.##")&amp;" y se comprometió " &amp;TEXT(Presupuesto!D41,"$#.##") &amp;"("&amp; TEXT(Presupuesto!E41,"0,00%") &amp;")" &amp;
"
• Giros en la vigencia: "&amp;TEXT(Presupuesto!F41,"$#.##")&amp;"("&amp;TEXT(Presupuesto!G41,"0,00%")&amp;")"&amp;
"
Reservas constituidas en 2024 a pagar en 2025 (Nuevo Contrato Social): "&amp;TEXT(Presupuesto!H42,"$#.##")&amp;", "&amp;"giros: "&amp; TEXT(Presupuesto!I42,"$#.##")&amp;" ("&amp;TEXT(Presupuesto!J42,"0,00%")&amp;")"&amp;
"
• Reservas constituidas en 2024 a pagar en 2025 (Bogotá Camina Segura):"&amp;TEXT(Presupuesto!H41,"$#.##")&amp;", "&amp;"giros: "&amp; TEXT(Presupuesto!I41,"$#.##")&amp;" ("&amp;TEXT(Presupuesto!J41,"0,00%")&amp;")"</f>
        <v>• Se asignaron recursos por: $3156523500. y se comprometió $2490245500.(079%)
• Giros en la vigencia: $126842568.(005%)
Reservas constituidas en 2024 a pagar en 2025 (Nuevo Contrato Social): $3217566020., giros: $646772887. (020%)
• Reservas constituidas en 2024 a pagar en 2025 (Bogotá Camina Segura):$319402200., giros: $309904466. (097%)</v>
      </c>
      <c r="G10" s="255" t="s">
        <v>282</v>
      </c>
      <c r="H10" s="84">
        <f>+Presupuesto!N41</f>
        <v>666278000</v>
      </c>
      <c r="I10" s="58" t="s">
        <v>269</v>
      </c>
      <c r="J10" s="58" t="s">
        <v>368</v>
      </c>
      <c r="K10" s="85" t="s">
        <v>277</v>
      </c>
      <c r="L10" s="258" t="s">
        <v>283</v>
      </c>
      <c r="M10" s="257" t="s">
        <v>284</v>
      </c>
      <c r="N10" s="248"/>
    </row>
    <row r="11" spans="1:14" ht="15" customHeight="1" x14ac:dyDescent="0.25">
      <c r="F11" s="248"/>
      <c r="M11" s="256"/>
    </row>
  </sheetData>
  <mergeCells count="28">
    <mergeCell ref="A1:M1"/>
    <mergeCell ref="B2:F2"/>
    <mergeCell ref="G2:I2"/>
    <mergeCell ref="J2:J3"/>
    <mergeCell ref="K2:K3"/>
    <mergeCell ref="L2:L3"/>
    <mergeCell ref="M2:M3"/>
    <mergeCell ref="D3:F3"/>
    <mergeCell ref="L5:L6"/>
    <mergeCell ref="M5:M6"/>
    <mergeCell ref="A2:A3"/>
    <mergeCell ref="B3:C3"/>
    <mergeCell ref="A5:A6"/>
    <mergeCell ref="B5:F5"/>
    <mergeCell ref="G5:I5"/>
    <mergeCell ref="J5:J6"/>
    <mergeCell ref="K5:K6"/>
    <mergeCell ref="B6:C6"/>
    <mergeCell ref="D6:F6"/>
    <mergeCell ref="L8:L9"/>
    <mergeCell ref="M8:M9"/>
    <mergeCell ref="J8:J9"/>
    <mergeCell ref="K8:K9"/>
    <mergeCell ref="A8:A9"/>
    <mergeCell ref="B8:F8"/>
    <mergeCell ref="G8:I8"/>
    <mergeCell ref="B9:C9"/>
    <mergeCell ref="D9:F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A1953"/>
  </sheetPr>
  <dimension ref="A1:M7"/>
  <sheetViews>
    <sheetView topLeftCell="C1" workbookViewId="0">
      <selection activeCell="H6" sqref="H6"/>
    </sheetView>
  </sheetViews>
  <sheetFormatPr baseColWidth="10" defaultColWidth="14.42578125" defaultRowHeight="15" customHeight="1" x14ac:dyDescent="0.25"/>
  <cols>
    <col min="1" max="1" width="32.28515625" style="90" customWidth="1"/>
    <col min="2" max="2" width="23.85546875" style="90" customWidth="1"/>
    <col min="3" max="3" width="73.140625" style="91" customWidth="1"/>
    <col min="4" max="4" width="19.140625" style="92" customWidth="1"/>
    <col min="5" max="5" width="9.42578125" style="92" customWidth="1"/>
    <col min="6" max="6" width="57.85546875" style="90" customWidth="1"/>
    <col min="7" max="7" width="35" style="90" customWidth="1"/>
    <col min="8" max="8" width="18.42578125" style="92" customWidth="1"/>
    <col min="9" max="9" width="37.140625" style="90" customWidth="1"/>
    <col min="10" max="10" width="58.85546875" style="90" customWidth="1"/>
    <col min="11" max="11" width="42.42578125" style="91" customWidth="1"/>
    <col min="12" max="12" width="74.85546875" style="91" customWidth="1"/>
    <col min="13" max="13" width="124.42578125" style="91" customWidth="1"/>
    <col min="14" max="26" width="10.7109375" style="90" customWidth="1"/>
    <col min="27" max="16384" width="14.42578125" style="90"/>
  </cols>
  <sheetData>
    <row r="1" spans="1:13" ht="30" customHeight="1" x14ac:dyDescent="0.25">
      <c r="A1" s="499" t="s">
        <v>285</v>
      </c>
      <c r="B1" s="498"/>
      <c r="C1" s="498"/>
      <c r="D1" s="498"/>
      <c r="E1" s="498"/>
      <c r="F1" s="498"/>
      <c r="G1" s="498"/>
      <c r="H1" s="498"/>
      <c r="I1" s="498"/>
      <c r="J1" s="498"/>
      <c r="K1" s="498"/>
      <c r="L1" s="498"/>
      <c r="M1" s="496"/>
    </row>
    <row r="2" spans="1:13" ht="30" customHeight="1" x14ac:dyDescent="0.25">
      <c r="A2" s="493" t="s">
        <v>68</v>
      </c>
      <c r="B2" s="497" t="s">
        <v>69</v>
      </c>
      <c r="C2" s="498"/>
      <c r="D2" s="498"/>
      <c r="E2" s="498"/>
      <c r="F2" s="496"/>
      <c r="G2" s="497" t="s">
        <v>70</v>
      </c>
      <c r="H2" s="498"/>
      <c r="I2" s="496"/>
      <c r="J2" s="491" t="s">
        <v>71</v>
      </c>
      <c r="K2" s="491" t="s">
        <v>72</v>
      </c>
      <c r="L2" s="491" t="s">
        <v>86</v>
      </c>
      <c r="M2" s="491" t="s">
        <v>87</v>
      </c>
    </row>
    <row r="3" spans="1:13" ht="61.5" customHeight="1" x14ac:dyDescent="0.25">
      <c r="A3" s="494"/>
      <c r="B3" s="495" t="s">
        <v>74</v>
      </c>
      <c r="C3" s="496"/>
      <c r="D3" s="495" t="s">
        <v>75</v>
      </c>
      <c r="E3" s="498"/>
      <c r="F3" s="496"/>
      <c r="G3" s="87" t="s">
        <v>76</v>
      </c>
      <c r="H3" s="87" t="s">
        <v>140</v>
      </c>
      <c r="I3" s="87" t="s">
        <v>77</v>
      </c>
      <c r="J3" s="494"/>
      <c r="K3" s="492"/>
      <c r="L3" s="492"/>
      <c r="M3" s="492"/>
    </row>
    <row r="4" spans="1:13" ht="252.75" customHeight="1" x14ac:dyDescent="0.25">
      <c r="A4" s="264" t="s">
        <v>286</v>
      </c>
      <c r="B4" s="264" t="s">
        <v>287</v>
      </c>
      <c r="C4" s="270" t="s">
        <v>288</v>
      </c>
      <c r="D4" s="119">
        <f>+Presupuesto!D44</f>
        <v>11203825377</v>
      </c>
      <c r="E4" s="120">
        <f>+Presupuesto!E44</f>
        <v>0.89370764068560249</v>
      </c>
      <c r="F4" s="118" t="str">
        <f>+"• Se asignaron recursos por: " &amp; TEXT(Presupuesto!C44,"$#.##")&amp;" y se comprometió " &amp;TEXT(Presupuesto!D44,"$#.##") &amp;"("&amp; TEXT(Presupuesto!E44,"0,00%") &amp;")" &amp;
"
• Giros en la vigencia: "&amp;TEXT(Presupuesto!F44,"$#.##")&amp;"("&amp;TEXT(Presupuesto!G44,"0,00%")&amp;")"&amp;
"
Reservas constituidas en 2024 a pagar en 2025 (Nuevo Contrato Social): "&amp;TEXT(Presupuesto!H46,"$#.##")&amp;", "&amp;"giros: "&amp; TEXT(Presupuesto!I46,"$#.##")&amp;" ("&amp;TEXT(Presupuesto!J46,"0,00%")&amp;")"&amp;
"
• Reservas constituidas en 2024 a pagar en 2025 (Bogotá Camina Segura):"&amp;TEXT(Presupuesto!H44,"$#.##")&amp;", "&amp;"giros: "&amp; TEXT(Presupuesto!I44,"$#.##")&amp;" ("&amp;TEXT(Presupuesto!J44,"0,00%")&amp;")"</f>
        <v>• Se asignaron recursos por: $12536342834. y se comprometió $11203825377.(089%)
• Giros en la vigencia: $2713309180.(024%)
Reservas constituidas en 2024 a pagar en 2025 (Nuevo Contrato Social): $211743222., giros: $155492540. (073%)
• Reservas constituidas en 2024 a pagar en 2025 (Bogotá Camina Segura):$2702894073., giros: $2479036135. (092%)</v>
      </c>
      <c r="G4" s="118" t="s">
        <v>289</v>
      </c>
      <c r="H4" s="121">
        <f>+Presupuesto!N44</f>
        <v>1332517457</v>
      </c>
      <c r="I4" s="326" t="s">
        <v>269</v>
      </c>
      <c r="J4" s="324" t="s">
        <v>385</v>
      </c>
      <c r="K4" s="112" t="s">
        <v>290</v>
      </c>
      <c r="L4" s="112" t="s">
        <v>291</v>
      </c>
      <c r="M4" s="112" t="s">
        <v>387</v>
      </c>
    </row>
    <row r="5" spans="1:13" ht="30" customHeight="1" x14ac:dyDescent="0.25">
      <c r="A5" s="493" t="s">
        <v>85</v>
      </c>
      <c r="B5" s="497"/>
      <c r="C5" s="498"/>
      <c r="D5" s="498"/>
      <c r="E5" s="498"/>
      <c r="F5" s="496"/>
      <c r="G5" s="497" t="s">
        <v>70</v>
      </c>
      <c r="H5" s="498"/>
      <c r="I5" s="496"/>
      <c r="J5" s="491" t="s">
        <v>71</v>
      </c>
      <c r="K5" s="491" t="s">
        <v>72</v>
      </c>
      <c r="L5" s="491" t="s">
        <v>86</v>
      </c>
      <c r="M5" s="491"/>
    </row>
    <row r="6" spans="1:13" ht="36" x14ac:dyDescent="0.25">
      <c r="A6" s="494"/>
      <c r="B6" s="495" t="s">
        <v>74</v>
      </c>
      <c r="C6" s="496"/>
      <c r="D6" s="495" t="s">
        <v>75</v>
      </c>
      <c r="E6" s="498"/>
      <c r="F6" s="496"/>
      <c r="G6" s="87" t="s">
        <v>76</v>
      </c>
      <c r="H6" s="87" t="s">
        <v>140</v>
      </c>
      <c r="I6" s="87" t="s">
        <v>77</v>
      </c>
      <c r="J6" s="494"/>
      <c r="K6" s="492"/>
      <c r="L6" s="492"/>
      <c r="M6" s="492"/>
    </row>
    <row r="7" spans="1:13" ht="261" customHeight="1" x14ac:dyDescent="0.25">
      <c r="A7" s="264" t="s">
        <v>292</v>
      </c>
      <c r="B7" s="264" t="s">
        <v>293</v>
      </c>
      <c r="C7" s="271" t="s">
        <v>294</v>
      </c>
      <c r="D7" s="123">
        <f>+Presupuesto!D45</f>
        <v>1698336008</v>
      </c>
      <c r="E7" s="120">
        <f>+Presupuesto!E45</f>
        <v>0.72938040184430597</v>
      </c>
      <c r="F7" s="118" t="str">
        <f>+"• Se asignaron recursos por: " &amp; TEXT(Presupuesto!C45,"$#.##")&amp;" y se comprometió " &amp;TEXT(Presupuesto!D45,"$#.##") &amp;"("&amp; TEXT(Presupuesto!E45,"0,00%") &amp;")" &amp;
"
• Giros en la vigencia: "&amp;TEXT(Presupuesto!F45,"$#.##")&amp;"("&amp;TEXT(Presupuesto!G45,"0,00%")&amp;")"&amp;
"
Reservas constituidas en 2024 a pagar en 2025 (Nuevo Contrato Social): "&amp;TEXT(Presupuesto!H46,"$#.##")&amp;", "&amp;"giros: "&amp; TEXT(Presupuesto!I46,"$#.##")&amp;" ("&amp;TEXT(Presupuesto!J46,"0,00%")&amp;")"&amp;
"
• Reservas constituidas en 2024 a pagar en 2025 (Bogotá Camina Segura):"&amp;TEXT(Presupuesto!H45,"$#.##")&amp;", "&amp;"giros: "&amp; TEXT(Presupuesto!I45,"$#.##")&amp;" ("&amp;TEXT(Presupuesto!J45,"0,00%")&amp;")"</f>
        <v>• Se asignaron recursos por: $2328464000. y se comprometió $1698336008.(073%)
• Giros en la vigencia: $477774401.(028%)
Reservas constituidas en 2024 a pagar en 2025 (Nuevo Contrato Social): $211743222., giros: $155492540. (073%)
• Reservas constituidas en 2024 a pagar en 2025 (Bogotá Camina Segura):$861859429., giros: $545427417. (063%)</v>
      </c>
      <c r="G7" s="118" t="s">
        <v>295</v>
      </c>
      <c r="H7" s="121">
        <f>+Presupuesto!N45</f>
        <v>630127992</v>
      </c>
      <c r="I7" s="118" t="s">
        <v>269</v>
      </c>
      <c r="J7" s="118" t="s">
        <v>386</v>
      </c>
      <c r="K7" s="112" t="s">
        <v>290</v>
      </c>
      <c r="L7" s="109" t="s">
        <v>296</v>
      </c>
      <c r="M7" s="109" t="s">
        <v>387</v>
      </c>
    </row>
  </sheetData>
  <mergeCells count="19">
    <mergeCell ref="A1:M1"/>
    <mergeCell ref="B2:F2"/>
    <mergeCell ref="G2:I2"/>
    <mergeCell ref="J2:J3"/>
    <mergeCell ref="K2:K3"/>
    <mergeCell ref="L2:L3"/>
    <mergeCell ref="M2:M3"/>
    <mergeCell ref="D3:F3"/>
    <mergeCell ref="L5:L6"/>
    <mergeCell ref="M5:M6"/>
    <mergeCell ref="A2:A3"/>
    <mergeCell ref="B3:C3"/>
    <mergeCell ref="A5:A6"/>
    <mergeCell ref="G5:I5"/>
    <mergeCell ref="J5:J6"/>
    <mergeCell ref="K5:K6"/>
    <mergeCell ref="B5:F5"/>
    <mergeCell ref="B6:C6"/>
    <mergeCell ref="D6:F6"/>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A1953"/>
  </sheetPr>
  <dimension ref="A1:M16"/>
  <sheetViews>
    <sheetView topLeftCell="K8" workbookViewId="0">
      <selection activeCell="O13" sqref="O13"/>
    </sheetView>
  </sheetViews>
  <sheetFormatPr baseColWidth="10" defaultColWidth="14.42578125" defaultRowHeight="15" customHeight="1" x14ac:dyDescent="0.25"/>
  <cols>
    <col min="1" max="1" width="28.42578125" style="55" customWidth="1"/>
    <col min="2" max="2" width="25" style="55" customWidth="1"/>
    <col min="3" max="3" width="72.85546875" style="55" customWidth="1"/>
    <col min="4" max="4" width="15.42578125" style="55" customWidth="1"/>
    <col min="5" max="5" width="8" style="55" customWidth="1"/>
    <col min="6" max="6" width="31.140625" style="55" customWidth="1"/>
    <col min="7" max="7" width="34.42578125" style="55" customWidth="1"/>
    <col min="8" max="8" width="21" style="55" customWidth="1"/>
    <col min="9" max="9" width="26.42578125" style="55" customWidth="1"/>
    <col min="10" max="10" width="50.42578125" style="55" customWidth="1"/>
    <col min="11" max="11" width="61.28515625" style="55" customWidth="1"/>
    <col min="12" max="13" width="88.28515625" style="55" customWidth="1"/>
    <col min="14" max="26" width="11.42578125" style="55" customWidth="1"/>
    <col min="27" max="16384" width="14.42578125" style="55"/>
  </cols>
  <sheetData>
    <row r="1" spans="1:13" ht="30" customHeight="1" x14ac:dyDescent="0.25">
      <c r="A1" s="472" t="s">
        <v>297</v>
      </c>
      <c r="B1" s="523"/>
      <c r="C1" s="523"/>
      <c r="D1" s="523"/>
      <c r="E1" s="523"/>
      <c r="F1" s="523"/>
      <c r="G1" s="523"/>
      <c r="H1" s="523"/>
      <c r="I1" s="523"/>
      <c r="J1" s="523"/>
      <c r="K1" s="523"/>
      <c r="L1" s="523"/>
      <c r="M1" s="503"/>
    </row>
    <row r="2" spans="1:13" ht="30" customHeight="1" x14ac:dyDescent="0.25">
      <c r="A2" s="521" t="s">
        <v>68</v>
      </c>
      <c r="B2" s="522" t="s">
        <v>69</v>
      </c>
      <c r="C2" s="523"/>
      <c r="D2" s="523"/>
      <c r="E2" s="523"/>
      <c r="F2" s="503"/>
      <c r="G2" s="470" t="s">
        <v>70</v>
      </c>
      <c r="H2" s="504"/>
      <c r="I2" s="505"/>
      <c r="J2" s="514" t="s">
        <v>71</v>
      </c>
      <c r="K2" s="514" t="s">
        <v>72</v>
      </c>
      <c r="L2" s="514" t="s">
        <v>86</v>
      </c>
      <c r="M2" s="514" t="s">
        <v>87</v>
      </c>
    </row>
    <row r="3" spans="1:13" ht="45" customHeight="1" x14ac:dyDescent="0.25">
      <c r="A3" s="515"/>
      <c r="B3" s="502" t="s">
        <v>74</v>
      </c>
      <c r="C3" s="503"/>
      <c r="D3" s="467" t="s">
        <v>75</v>
      </c>
      <c r="E3" s="504"/>
      <c r="F3" s="505"/>
      <c r="G3" s="56" t="s">
        <v>76</v>
      </c>
      <c r="H3" s="56" t="s">
        <v>298</v>
      </c>
      <c r="I3" s="56" t="s">
        <v>77</v>
      </c>
      <c r="J3" s="515"/>
      <c r="K3" s="515"/>
      <c r="L3" s="515"/>
      <c r="M3" s="515"/>
    </row>
    <row r="4" spans="1:13" ht="409.5" x14ac:dyDescent="0.25">
      <c r="A4" s="38" t="s">
        <v>299</v>
      </c>
      <c r="B4" s="38" t="s">
        <v>300</v>
      </c>
      <c r="C4" s="327" t="s">
        <v>301</v>
      </c>
      <c r="D4" s="93">
        <f>+Presupuesto!D48</f>
        <v>901283000</v>
      </c>
      <c r="E4" s="94">
        <f>+Presupuesto!E48</f>
        <v>0.97408199173425103</v>
      </c>
      <c r="F4" s="62" t="s">
        <v>302</v>
      </c>
      <c r="G4" s="62" t="s">
        <v>303</v>
      </c>
      <c r="H4" s="93">
        <f>+Presupuesto!N48</f>
        <v>23981000</v>
      </c>
      <c r="I4" s="62" t="s">
        <v>269</v>
      </c>
      <c r="J4" s="102" t="s">
        <v>434</v>
      </c>
      <c r="K4" s="257" t="s">
        <v>448</v>
      </c>
      <c r="L4" s="76" t="s">
        <v>451</v>
      </c>
      <c r="M4" s="76" t="s">
        <v>305</v>
      </c>
    </row>
    <row r="5" spans="1:13" ht="30" customHeight="1" x14ac:dyDescent="0.25">
      <c r="A5" s="521" t="s">
        <v>85</v>
      </c>
      <c r="B5" s="522" t="s">
        <v>69</v>
      </c>
      <c r="C5" s="523"/>
      <c r="D5" s="523"/>
      <c r="E5" s="523"/>
      <c r="F5" s="503"/>
      <c r="G5" s="470" t="s">
        <v>70</v>
      </c>
      <c r="H5" s="504"/>
      <c r="I5" s="505"/>
      <c r="J5" s="514" t="s">
        <v>71</v>
      </c>
      <c r="K5" s="514" t="s">
        <v>72</v>
      </c>
      <c r="L5" s="514" t="s">
        <v>86</v>
      </c>
      <c r="M5" s="514" t="s">
        <v>87</v>
      </c>
    </row>
    <row r="6" spans="1:13" ht="30" customHeight="1" x14ac:dyDescent="0.25">
      <c r="A6" s="515"/>
      <c r="B6" s="502" t="s">
        <v>74</v>
      </c>
      <c r="C6" s="503"/>
      <c r="D6" s="467" t="s">
        <v>75</v>
      </c>
      <c r="E6" s="504"/>
      <c r="F6" s="505"/>
      <c r="G6" s="56" t="s">
        <v>76</v>
      </c>
      <c r="H6" s="56" t="s">
        <v>298</v>
      </c>
      <c r="I6" s="56" t="s">
        <v>77</v>
      </c>
      <c r="J6" s="515"/>
      <c r="K6" s="515"/>
      <c r="L6" s="515"/>
      <c r="M6" s="515"/>
    </row>
    <row r="7" spans="1:13" ht="408" x14ac:dyDescent="0.25">
      <c r="A7" s="38" t="s">
        <v>306</v>
      </c>
      <c r="B7" s="38" t="s">
        <v>307</v>
      </c>
      <c r="C7" s="102" t="s">
        <v>308</v>
      </c>
      <c r="D7" s="93">
        <f>+Presupuesto!D49</f>
        <v>936335000</v>
      </c>
      <c r="E7" s="94">
        <f>+Presupuesto!E49</f>
        <v>0.87868417950875854</v>
      </c>
      <c r="F7" s="62" t="s">
        <v>309</v>
      </c>
      <c r="G7" s="62" t="s">
        <v>310</v>
      </c>
      <c r="H7" s="95">
        <f>+Presupuesto!N49</f>
        <v>129275400</v>
      </c>
      <c r="I7" s="71" t="s">
        <v>269</v>
      </c>
      <c r="J7" s="102" t="s">
        <v>432</v>
      </c>
      <c r="K7" s="257" t="s">
        <v>304</v>
      </c>
      <c r="L7" s="71" t="s">
        <v>450</v>
      </c>
      <c r="M7" s="71" t="s">
        <v>406</v>
      </c>
    </row>
    <row r="8" spans="1:13" ht="30" customHeight="1" x14ac:dyDescent="0.25">
      <c r="A8" s="521" t="s">
        <v>101</v>
      </c>
      <c r="B8" s="522" t="s">
        <v>69</v>
      </c>
      <c r="C8" s="523"/>
      <c r="D8" s="523"/>
      <c r="E8" s="523"/>
      <c r="F8" s="503"/>
      <c r="G8" s="470" t="s">
        <v>70</v>
      </c>
      <c r="H8" s="504"/>
      <c r="I8" s="505"/>
      <c r="J8" s="514" t="s">
        <v>71</v>
      </c>
      <c r="K8" s="514" t="s">
        <v>72</v>
      </c>
      <c r="L8" s="514" t="s">
        <v>86</v>
      </c>
      <c r="M8" s="514" t="s">
        <v>87</v>
      </c>
    </row>
    <row r="9" spans="1:13" ht="45" customHeight="1" x14ac:dyDescent="0.25">
      <c r="A9" s="515"/>
      <c r="B9" s="502" t="s">
        <v>74</v>
      </c>
      <c r="C9" s="503"/>
      <c r="D9" s="467" t="s">
        <v>75</v>
      </c>
      <c r="E9" s="504"/>
      <c r="F9" s="505"/>
      <c r="G9" s="56" t="s">
        <v>76</v>
      </c>
      <c r="H9" s="56" t="s">
        <v>298</v>
      </c>
      <c r="I9" s="56" t="s">
        <v>77</v>
      </c>
      <c r="J9" s="515"/>
      <c r="K9" s="515"/>
      <c r="L9" s="515"/>
      <c r="M9" s="515"/>
    </row>
    <row r="10" spans="1:13" ht="75" customHeight="1" x14ac:dyDescent="0.25">
      <c r="A10" s="517" t="s">
        <v>311</v>
      </c>
      <c r="B10" s="517" t="s">
        <v>312</v>
      </c>
      <c r="C10" s="518" t="s">
        <v>313</v>
      </c>
      <c r="D10" s="510">
        <f>+Presupuesto!D50</f>
        <v>309125600</v>
      </c>
      <c r="E10" s="520">
        <f>+Presupuesto!E50</f>
        <v>1</v>
      </c>
      <c r="F10" s="506" t="s">
        <v>314</v>
      </c>
      <c r="G10" s="508" t="s">
        <v>315</v>
      </c>
      <c r="H10" s="510">
        <f>+Presupuesto!N50</f>
        <v>0</v>
      </c>
      <c r="I10" s="512" t="s">
        <v>269</v>
      </c>
      <c r="J10" s="512" t="s">
        <v>433</v>
      </c>
      <c r="K10" s="500" t="s">
        <v>304</v>
      </c>
      <c r="L10" s="512" t="s">
        <v>449</v>
      </c>
      <c r="M10" s="500" t="s">
        <v>407</v>
      </c>
    </row>
    <row r="11" spans="1:13" ht="210" customHeight="1" x14ac:dyDescent="0.25">
      <c r="A11" s="511"/>
      <c r="B11" s="511"/>
      <c r="C11" s="519"/>
      <c r="D11" s="511"/>
      <c r="E11" s="511"/>
      <c r="F11" s="507"/>
      <c r="G11" s="509"/>
      <c r="H11" s="511"/>
      <c r="I11" s="513"/>
      <c r="J11" s="513"/>
      <c r="K11" s="516"/>
      <c r="L11" s="513"/>
      <c r="M11" s="501"/>
    </row>
    <row r="12" spans="1:13" ht="15" customHeight="1" x14ac:dyDescent="0.25">
      <c r="F12" s="267"/>
    </row>
    <row r="13" spans="1:13" ht="15" customHeight="1" x14ac:dyDescent="0.25">
      <c r="F13" s="267"/>
    </row>
    <row r="14" spans="1:13" ht="15" customHeight="1" x14ac:dyDescent="0.25">
      <c r="F14" s="267"/>
    </row>
    <row r="15" spans="1:13" ht="15" customHeight="1" x14ac:dyDescent="0.25">
      <c r="F15" s="267"/>
    </row>
    <row r="16" spans="1:13" ht="15" customHeight="1" x14ac:dyDescent="0.25">
      <c r="F16" s="267"/>
    </row>
  </sheetData>
  <mergeCells count="41">
    <mergeCell ref="M5:M6"/>
    <mergeCell ref="A2:A3"/>
    <mergeCell ref="B3:C3"/>
    <mergeCell ref="B6:C6"/>
    <mergeCell ref="D6:F6"/>
    <mergeCell ref="K5:K6"/>
    <mergeCell ref="A8:A9"/>
    <mergeCell ref="B8:F8"/>
    <mergeCell ref="G8:I8"/>
    <mergeCell ref="A5:A6"/>
    <mergeCell ref="A1:M1"/>
    <mergeCell ref="B2:F2"/>
    <mergeCell ref="G2:I2"/>
    <mergeCell ref="J2:J3"/>
    <mergeCell ref="K2:K3"/>
    <mergeCell ref="L2:L3"/>
    <mergeCell ref="M2:M3"/>
    <mergeCell ref="D3:F3"/>
    <mergeCell ref="B5:F5"/>
    <mergeCell ref="G5:I5"/>
    <mergeCell ref="L5:L6"/>
    <mergeCell ref="J5:J6"/>
    <mergeCell ref="A10:A11"/>
    <mergeCell ref="B10:B11"/>
    <mergeCell ref="C10:C11"/>
    <mergeCell ref="D10:D11"/>
    <mergeCell ref="E10:E11"/>
    <mergeCell ref="M10:M11"/>
    <mergeCell ref="B9:C9"/>
    <mergeCell ref="D9:F9"/>
    <mergeCell ref="F10:F11"/>
    <mergeCell ref="G10:G11"/>
    <mergeCell ref="H10:H11"/>
    <mergeCell ref="I10:I11"/>
    <mergeCell ref="J10:J11"/>
    <mergeCell ref="L8:L9"/>
    <mergeCell ref="M8:M9"/>
    <mergeCell ref="J8:J9"/>
    <mergeCell ref="K8:K9"/>
    <mergeCell ref="K10:K11"/>
    <mergeCell ref="L10:L11"/>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A1953"/>
  </sheetPr>
  <dimension ref="A1:M11"/>
  <sheetViews>
    <sheetView tabSelected="1" topLeftCell="J5" zoomScale="110" zoomScaleNormal="110" workbookViewId="0">
      <selection activeCell="K5" sqref="K5:K6"/>
    </sheetView>
  </sheetViews>
  <sheetFormatPr baseColWidth="10" defaultColWidth="14.42578125" defaultRowHeight="15" customHeight="1" x14ac:dyDescent="0.2"/>
  <cols>
    <col min="1" max="1" width="36.42578125" style="96" customWidth="1"/>
    <col min="2" max="2" width="28.140625" style="96" customWidth="1"/>
    <col min="3" max="3" width="105.42578125" style="97" customWidth="1"/>
    <col min="4" max="4" width="19.140625" style="98" customWidth="1"/>
    <col min="5" max="5" width="13" style="98" customWidth="1"/>
    <col min="6" max="6" width="42" style="96" customWidth="1"/>
    <col min="7" max="7" width="40.28515625" style="96" customWidth="1"/>
    <col min="8" max="8" width="19.42578125" style="98" customWidth="1"/>
    <col min="9" max="9" width="35.7109375" style="96" customWidth="1"/>
    <col min="10" max="10" width="47" style="96" customWidth="1"/>
    <col min="11" max="11" width="47" style="97" customWidth="1"/>
    <col min="12" max="13" width="66.140625" style="97" customWidth="1"/>
    <col min="14" max="25" width="10.7109375" style="96" customWidth="1"/>
    <col min="26" max="16384" width="14.42578125" style="96"/>
  </cols>
  <sheetData>
    <row r="1" spans="1:13" ht="30" customHeight="1" x14ac:dyDescent="0.2">
      <c r="A1" s="472" t="s">
        <v>316</v>
      </c>
      <c r="B1" s="530"/>
      <c r="C1" s="530"/>
      <c r="D1" s="530"/>
      <c r="E1" s="530"/>
      <c r="F1" s="530"/>
      <c r="G1" s="530"/>
      <c r="H1" s="530"/>
      <c r="I1" s="530"/>
      <c r="J1" s="530"/>
      <c r="K1" s="530"/>
      <c r="L1" s="530"/>
      <c r="M1" s="531"/>
    </row>
    <row r="2" spans="1:13" ht="30" customHeight="1" x14ac:dyDescent="0.2">
      <c r="A2" s="471" t="s">
        <v>68</v>
      </c>
      <c r="B2" s="470" t="s">
        <v>69</v>
      </c>
      <c r="C2" s="530"/>
      <c r="D2" s="530"/>
      <c r="E2" s="530"/>
      <c r="F2" s="531"/>
      <c r="G2" s="470" t="s">
        <v>70</v>
      </c>
      <c r="H2" s="530"/>
      <c r="I2" s="531"/>
      <c r="J2" s="464" t="s">
        <v>71</v>
      </c>
      <c r="K2" s="464" t="s">
        <v>72</v>
      </c>
      <c r="L2" s="464" t="s">
        <v>86</v>
      </c>
      <c r="M2" s="464" t="s">
        <v>87</v>
      </c>
    </row>
    <row r="3" spans="1:13" ht="30" customHeight="1" x14ac:dyDescent="0.2">
      <c r="A3" s="534"/>
      <c r="B3" s="467" t="s">
        <v>74</v>
      </c>
      <c r="C3" s="531"/>
      <c r="D3" s="467" t="s">
        <v>75</v>
      </c>
      <c r="E3" s="530"/>
      <c r="F3" s="531"/>
      <c r="G3" s="56" t="s">
        <v>76</v>
      </c>
      <c r="H3" s="56" t="s">
        <v>408</v>
      </c>
      <c r="I3" s="56" t="s">
        <v>77</v>
      </c>
      <c r="J3" s="534"/>
      <c r="K3" s="535"/>
      <c r="L3" s="535"/>
      <c r="M3" s="535"/>
    </row>
    <row r="4" spans="1:13" ht="393.75" customHeight="1" x14ac:dyDescent="0.2">
      <c r="A4" s="174" t="s">
        <v>317</v>
      </c>
      <c r="B4" s="174" t="s">
        <v>318</v>
      </c>
      <c r="C4" s="174" t="s">
        <v>319</v>
      </c>
      <c r="D4" s="175">
        <f>+Presupuesto!D53</f>
        <v>659541239</v>
      </c>
      <c r="E4" s="176">
        <f>+Presupuesto!E53</f>
        <v>0.69345403291275076</v>
      </c>
      <c r="F4" s="174" t="s">
        <v>320</v>
      </c>
      <c r="G4" s="272" t="s">
        <v>321</v>
      </c>
      <c r="H4" s="177">
        <f>+Presupuesto!N53</f>
        <v>291554591</v>
      </c>
      <c r="I4" s="106" t="s">
        <v>269</v>
      </c>
      <c r="J4" s="106" t="s">
        <v>435</v>
      </c>
      <c r="K4" s="106" t="s">
        <v>322</v>
      </c>
      <c r="L4" s="106" t="s">
        <v>452</v>
      </c>
      <c r="M4" s="173" t="s">
        <v>323</v>
      </c>
    </row>
    <row r="5" spans="1:13" ht="30" customHeight="1" x14ac:dyDescent="0.2">
      <c r="A5" s="471" t="s">
        <v>85</v>
      </c>
      <c r="B5" s="470" t="s">
        <v>69</v>
      </c>
      <c r="C5" s="530"/>
      <c r="D5" s="530"/>
      <c r="E5" s="530"/>
      <c r="F5" s="531"/>
      <c r="G5" s="470" t="s">
        <v>70</v>
      </c>
      <c r="H5" s="530"/>
      <c r="I5" s="531"/>
      <c r="J5" s="464" t="s">
        <v>71</v>
      </c>
      <c r="K5" s="464" t="s">
        <v>72</v>
      </c>
      <c r="L5" s="464" t="s">
        <v>86</v>
      </c>
      <c r="M5" s="464" t="s">
        <v>87</v>
      </c>
    </row>
    <row r="6" spans="1:13" ht="30" customHeight="1" x14ac:dyDescent="0.2">
      <c r="A6" s="534"/>
      <c r="B6" s="467" t="s">
        <v>74</v>
      </c>
      <c r="C6" s="531"/>
      <c r="D6" s="467" t="s">
        <v>75</v>
      </c>
      <c r="E6" s="530"/>
      <c r="F6" s="531"/>
      <c r="G6" s="56" t="s">
        <v>76</v>
      </c>
      <c r="H6" s="56" t="s">
        <v>140</v>
      </c>
      <c r="I6" s="56" t="s">
        <v>77</v>
      </c>
      <c r="J6" s="534"/>
      <c r="K6" s="535"/>
      <c r="L6" s="535"/>
      <c r="M6" s="535"/>
    </row>
    <row r="7" spans="1:13" ht="134.25" customHeight="1" x14ac:dyDescent="0.2">
      <c r="A7" s="106" t="s">
        <v>324</v>
      </c>
      <c r="B7" s="106" t="s">
        <v>325</v>
      </c>
      <c r="C7" s="109" t="s">
        <v>326</v>
      </c>
      <c r="D7" s="105">
        <f>+Presupuesto!D54</f>
        <v>1046459363</v>
      </c>
      <c r="E7" s="124">
        <f>+Presupuesto!E54</f>
        <v>0</v>
      </c>
      <c r="F7" s="109" t="s">
        <v>327</v>
      </c>
      <c r="G7" s="109" t="s">
        <v>328</v>
      </c>
      <c r="H7" s="273">
        <f>+Presupuesto!N54</f>
        <v>771997382</v>
      </c>
      <c r="I7" s="109" t="s">
        <v>269</v>
      </c>
      <c r="J7" s="109" t="s">
        <v>327</v>
      </c>
      <c r="K7" s="106" t="s">
        <v>322</v>
      </c>
      <c r="L7" s="109" t="s">
        <v>329</v>
      </c>
      <c r="M7" s="109" t="s">
        <v>330</v>
      </c>
    </row>
    <row r="8" spans="1:13" ht="30" customHeight="1" x14ac:dyDescent="0.2">
      <c r="A8" s="471" t="s">
        <v>94</v>
      </c>
      <c r="B8" s="470" t="s">
        <v>69</v>
      </c>
      <c r="C8" s="528"/>
      <c r="D8" s="528"/>
      <c r="E8" s="528"/>
      <c r="F8" s="529"/>
      <c r="G8" s="470" t="s">
        <v>70</v>
      </c>
      <c r="H8" s="530"/>
      <c r="I8" s="531"/>
      <c r="J8" s="532" t="s">
        <v>71</v>
      </c>
      <c r="K8" s="464" t="s">
        <v>72</v>
      </c>
      <c r="L8" s="464" t="s">
        <v>86</v>
      </c>
      <c r="M8" s="464" t="s">
        <v>87</v>
      </c>
    </row>
    <row r="9" spans="1:13" ht="30" customHeight="1" x14ac:dyDescent="0.2">
      <c r="A9" s="527"/>
      <c r="B9" s="467" t="s">
        <v>74</v>
      </c>
      <c r="C9" s="525"/>
      <c r="D9" s="467" t="s">
        <v>75</v>
      </c>
      <c r="E9" s="526"/>
      <c r="F9" s="525"/>
      <c r="G9" s="81" t="s">
        <v>76</v>
      </c>
      <c r="H9" s="81" t="s">
        <v>140</v>
      </c>
      <c r="I9" s="81" t="s">
        <v>77</v>
      </c>
      <c r="J9" s="533"/>
      <c r="K9" s="524"/>
      <c r="L9" s="524"/>
      <c r="M9" s="524"/>
    </row>
    <row r="10" spans="1:13" ht="132" x14ac:dyDescent="0.2">
      <c r="A10" s="109" t="s">
        <v>331</v>
      </c>
      <c r="B10" s="116" t="s">
        <v>332</v>
      </c>
      <c r="C10" s="109" t="s">
        <v>333</v>
      </c>
      <c r="D10" s="274">
        <f>+Presupuesto!D55</f>
        <v>613446044</v>
      </c>
      <c r="E10" s="275">
        <f>+Presupuesto!E55</f>
        <v>0</v>
      </c>
      <c r="F10" s="109" t="s">
        <v>327</v>
      </c>
      <c r="G10" s="109" t="s">
        <v>334</v>
      </c>
      <c r="H10" s="276">
        <f>+Presupuesto!N55</f>
        <v>617001381</v>
      </c>
      <c r="I10" s="264" t="s">
        <v>269</v>
      </c>
      <c r="J10" s="109" t="s">
        <v>327</v>
      </c>
      <c r="K10" s="109" t="s">
        <v>322</v>
      </c>
      <c r="L10" s="109" t="s">
        <v>335</v>
      </c>
      <c r="M10" s="109" t="s">
        <v>330</v>
      </c>
    </row>
    <row r="11" spans="1:13" ht="15" customHeight="1" x14ac:dyDescent="0.2">
      <c r="H11" s="277"/>
      <c r="K11" s="278"/>
    </row>
  </sheetData>
  <mergeCells count="28">
    <mergeCell ref="A1:M1"/>
    <mergeCell ref="B2:F2"/>
    <mergeCell ref="G2:I2"/>
    <mergeCell ref="J2:J3"/>
    <mergeCell ref="K2:K3"/>
    <mergeCell ref="L2:L3"/>
    <mergeCell ref="M2:M3"/>
    <mergeCell ref="D3:F3"/>
    <mergeCell ref="A2:A3"/>
    <mergeCell ref="B3:C3"/>
    <mergeCell ref="A5:A6"/>
    <mergeCell ref="B5:F5"/>
    <mergeCell ref="G5:I5"/>
    <mergeCell ref="L5:L6"/>
    <mergeCell ref="M5:M6"/>
    <mergeCell ref="J5:J6"/>
    <mergeCell ref="K5:K6"/>
    <mergeCell ref="B6:C6"/>
    <mergeCell ref="D6:F6"/>
    <mergeCell ref="L8:L9"/>
    <mergeCell ref="M8:M9"/>
    <mergeCell ref="B9:C9"/>
    <mergeCell ref="D9:F9"/>
    <mergeCell ref="A8:A9"/>
    <mergeCell ref="B8:F8"/>
    <mergeCell ref="G8:I8"/>
    <mergeCell ref="J8:J9"/>
    <mergeCell ref="K8:K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Resumen Ejecutivo</vt:lpstr>
      <vt:lpstr>Presupuesto</vt:lpstr>
      <vt:lpstr>PROYECTO 8154</vt:lpstr>
      <vt:lpstr>PROYECTO 8155</vt:lpstr>
      <vt:lpstr>PROYECTO 8159</vt:lpstr>
      <vt:lpstr>PROYECTO 8162</vt:lpstr>
      <vt:lpstr>PROYECTO 8165</vt:lpstr>
      <vt:lpstr>PROYECTO 8167</vt:lpstr>
      <vt:lpstr>PROYECTO 8168</vt:lpstr>
      <vt:lpstr>PROYECTO 8169</vt:lpstr>
      <vt:lpstr>Hoja2</vt:lpstr>
      <vt:lpstr>Hoja3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Angela Fonseca</dc:creator>
  <cp:keywords/>
  <dc:description/>
  <cp:lastModifiedBy>Ximena Raquel Romero Gonzalez</cp:lastModifiedBy>
  <cp:revision/>
  <dcterms:created xsi:type="dcterms:W3CDTF">2021-09-02T20:31:16Z</dcterms:created>
  <dcterms:modified xsi:type="dcterms:W3CDTF">2025-09-03T21:26:01Z</dcterms:modified>
  <cp:category/>
  <cp:contentStatus/>
</cp:coreProperties>
</file>