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57310\Desktop\OCI CRG\Ley de Transparecia 1712 de 2014\Enero 2021\Plan de gasto público\PAAC - Enero 2021\"/>
    </mc:Choice>
  </mc:AlternateContent>
  <xr:revisionPtr revIDLastSave="0" documentId="13_ncr:1_{4EE464EE-ADD3-439A-B383-163F2E9F708A}" xr6:coauthVersionLast="46" xr6:coauthVersionMax="46" xr10:uidLastSave="{00000000-0000-0000-0000-000000000000}"/>
  <bookViews>
    <workbookView xWindow="-108" yWindow="-108" windowWidth="23256" windowHeight="12576" xr2:uid="{62C0CB1C-86C9-47BD-9783-F24789558F7D}"/>
  </bookViews>
  <sheets>
    <sheet name="Mapa de Riesgo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7" i="1" l="1"/>
  <c r="AC37" i="1"/>
  <c r="AD37" i="1" s="1"/>
  <c r="AF37" i="1" s="1"/>
  <c r="AG37" i="1" s="1"/>
  <c r="AH37" i="1" s="1"/>
  <c r="M37" i="1"/>
  <c r="AO36" i="1"/>
  <c r="AC36" i="1"/>
  <c r="AD36" i="1" s="1"/>
  <c r="AF36" i="1" s="1"/>
  <c r="AG36" i="1" s="1"/>
  <c r="AH36" i="1" s="1"/>
  <c r="M36" i="1"/>
  <c r="AO35" i="1"/>
  <c r="AC35" i="1"/>
  <c r="AD35" i="1" s="1"/>
  <c r="AF35" i="1" s="1"/>
  <c r="AG35" i="1" s="1"/>
  <c r="AH35" i="1" s="1"/>
  <c r="AK35" i="1" s="1"/>
  <c r="M35" i="1"/>
  <c r="AL34" i="1"/>
  <c r="AK34" i="1"/>
  <c r="AF34" i="1"/>
  <c r="AC34" i="1"/>
  <c r="AC33" i="1"/>
  <c r="AL32" i="1"/>
  <c r="AF32" i="1"/>
  <c r="AC32" i="1"/>
  <c r="AF31" i="1"/>
  <c r="AC31" i="1"/>
  <c r="AF30" i="1"/>
  <c r="AC30" i="1"/>
  <c r="AF29" i="1"/>
  <c r="AC29" i="1"/>
  <c r="AF28" i="1"/>
  <c r="AC28" i="1"/>
  <c r="AC27" i="1"/>
  <c r="AF26" i="1"/>
  <c r="AC26" i="1"/>
  <c r="AO25" i="1"/>
  <c r="AF25" i="1"/>
  <c r="AC25" i="1"/>
  <c r="M25" i="1"/>
  <c r="AO24" i="1"/>
  <c r="AC24" i="1"/>
  <c r="AD24" i="1" s="1"/>
  <c r="AF24" i="1" s="1"/>
  <c r="AG24" i="1" s="1"/>
  <c r="AH24" i="1" s="1"/>
  <c r="M24" i="1"/>
  <c r="AO23" i="1"/>
  <c r="M23" i="1"/>
  <c r="AC21" i="1"/>
  <c r="AD21" i="1" s="1"/>
  <c r="AF21" i="1" s="1"/>
  <c r="AG21" i="1" s="1"/>
  <c r="AC20" i="1"/>
  <c r="AD20" i="1" s="1"/>
  <c r="AF20" i="1" s="1"/>
  <c r="AG20" i="1" s="1"/>
  <c r="AC19" i="1"/>
  <c r="AD19" i="1" s="1"/>
  <c r="AF19" i="1" s="1"/>
  <c r="AG19" i="1" s="1"/>
  <c r="AO18" i="1"/>
  <c r="AC18" i="1"/>
  <c r="AD18" i="1" s="1"/>
  <c r="AF18" i="1" s="1"/>
  <c r="AG18" i="1" s="1"/>
  <c r="AH18" i="1" s="1"/>
  <c r="M18" i="1"/>
  <c r="AO16" i="1"/>
  <c r="AC16" i="1"/>
  <c r="AD16" i="1" s="1"/>
  <c r="AF16" i="1" s="1"/>
  <c r="AG16" i="1" s="1"/>
  <c r="AH16" i="1" s="1"/>
  <c r="M16" i="1"/>
  <c r="AO15" i="1"/>
  <c r="AC15" i="1"/>
  <c r="AD15" i="1" s="1"/>
  <c r="AF15" i="1" s="1"/>
  <c r="AG15" i="1" s="1"/>
  <c r="AH15" i="1" s="1"/>
  <c r="M15" i="1"/>
  <c r="AO14" i="1"/>
  <c r="AF14" i="1"/>
  <c r="AC14" i="1"/>
  <c r="M14" i="1"/>
  <c r="AO13" i="1"/>
  <c r="AF13" i="1"/>
  <c r="AC13" i="1"/>
  <c r="M13" i="1"/>
  <c r="AO12" i="1"/>
  <c r="AK12" i="1"/>
  <c r="AF12" i="1"/>
  <c r="AC12" i="1"/>
  <c r="M12" i="1"/>
  <c r="AO9" i="1"/>
  <c r="AD9" i="1"/>
  <c r="AF9" i="1" s="1"/>
  <c r="AG9" i="1" s="1"/>
  <c r="AH9" i="1" s="1"/>
  <c r="AC9" i="1"/>
  <c r="M9" i="1"/>
  <c r="AL19" i="1" l="1"/>
  <c r="AK21" i="1"/>
  <c r="AK19" i="1"/>
  <c r="AK20" i="1"/>
  <c r="AL18" i="1"/>
  <c r="AL21" i="1"/>
  <c r="AK18" i="1"/>
  <c r="AL20" i="1"/>
  <c r="AL24" i="1"/>
  <c r="AK24" i="1"/>
  <c r="AK9" i="1"/>
  <c r="AL9" i="1"/>
  <c r="AL36" i="1"/>
  <c r="AK36" i="1"/>
  <c r="AL37" i="1"/>
  <c r="AK37" i="1"/>
  <c r="AK16" i="1"/>
  <c r="AL16" i="1"/>
  <c r="AL15" i="1"/>
  <c r="AK15" i="1"/>
</calcChain>
</file>

<file path=xl/sharedStrings.xml><?xml version="1.0" encoding="utf-8"?>
<sst xmlns="http://schemas.openxmlformats.org/spreadsheetml/2006/main" count="961" uniqueCount="556">
  <si>
    <t>PROCESO</t>
  </si>
  <si>
    <t>CÓDIGO DEL RIESGO</t>
  </si>
  <si>
    <t>CONTEXTO</t>
  </si>
  <si>
    <t>DESCRIPCIÓN DEL RIESGO</t>
  </si>
  <si>
    <t>EVALUACIÓN DEL RIESGO</t>
  </si>
  <si>
    <t>NIVEL DE RIESGO INHERENTE</t>
  </si>
  <si>
    <t>DESCRIPCIÓN DE CONTROLES EXISTENTES</t>
  </si>
  <si>
    <t>VALORACIÓN DE CONTROLES EXISTENTES</t>
  </si>
  <si>
    <t>ANÁLISIS Y EVALUACIÓN DE CONTROLES EXISTENTES</t>
  </si>
  <si>
    <t>NUEVA CALIFICACIÓN</t>
  </si>
  <si>
    <t>NIVEL DE RIESGO RESIDUAL</t>
  </si>
  <si>
    <t>RESPUESTAS AL RIESGO</t>
  </si>
  <si>
    <t>TRATAMIENTO DEL RIESGO</t>
  </si>
  <si>
    <t>RECURSOS 
Económico, Humano y/o Logístico</t>
  </si>
  <si>
    <t>SEGUIMIENTO DE EJECUTORES
A 31 de diciembre de 2020
(Descripción del estado y avance de las acciones desarrolladas
por los Responsables de implementarlas )</t>
  </si>
  <si>
    <t>SEGUIMIENTO DE LA OFICINA DE CONTROL INTERNO - OCI
A 31 de diciembre de 2020</t>
  </si>
  <si>
    <t>INTERNO</t>
  </si>
  <si>
    <t>EXTERNO</t>
  </si>
  <si>
    <t>TIPO</t>
  </si>
  <si>
    <t>ORIGEN</t>
  </si>
  <si>
    <t>DEBIDO A 
(Causa(s))</t>
  </si>
  <si>
    <t>PUEDE SUCEDER  QUE
(Riesgo)</t>
  </si>
  <si>
    <t xml:space="preserve">QUE PODRÍA OCASIONAR (Consecuencia(s))
</t>
  </si>
  <si>
    <t>PROBABILIDAD
5:  Casi seguro
4: Probable
3: Posible 
2: Improbable 
1: Raro</t>
  </si>
  <si>
    <t>IMPACTO
5: Catastrófico
4: Mayor
3: Moderado
2: Menor
1: Insignificante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</si>
  <si>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</si>
  <si>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</si>
  <si>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</si>
  <si>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</si>
  <si>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</si>
  <si>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</si>
  <si>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</si>
  <si>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</si>
  <si>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</si>
  <si>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</si>
  <si>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</si>
  <si>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</si>
  <si>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</si>
  <si>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</si>
  <si>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</si>
  <si>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</si>
  <si>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</si>
  <si>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</si>
  <si>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</si>
  <si>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</si>
  <si>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</si>
  <si>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</si>
  <si>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</si>
  <si>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</si>
  <si>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</si>
  <si>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</si>
  <si>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ACCIÓN</t>
  </si>
  <si>
    <t>RESPONSABLE</t>
  </si>
  <si>
    <t>FECHA LÍMITE PARA EL CUMPLIMIENTO DE LA ACCIÓN</t>
  </si>
  <si>
    <t>INDICADOR</t>
  </si>
  <si>
    <t xml:space="preserve">ESTADO </t>
  </si>
  <si>
    <t>Adquisición de Bienes y Servicios</t>
  </si>
  <si>
    <t>RC- Adquisición de Bienes y Servicios 001</t>
  </si>
  <si>
    <t>Desempeño de los procesos: Capacidad humana, técnica y financiera de los procesos para lograr el cumplimiento de sus objetivos.</t>
  </si>
  <si>
    <t>N/A</t>
  </si>
  <si>
    <t>Corrupción</t>
  </si>
  <si>
    <t>Análisis de contexto de índole táctico</t>
  </si>
  <si>
    <t xml:space="preserve">
Deficiente seguimiento al PAA en cuanto a la verificación de la necesidad del bien, obra o servicio a contratar</t>
  </si>
  <si>
    <t>Elaboración de estudios y documentos previos cuyos requisitos jurídicos y/o financieros y/o técnicos específicos pretendan direccionar la adjudicación del contrato a un oferente en particular</t>
  </si>
  <si>
    <t>Investigaciones disciplinarias, fiscales y penales.
Pérdida de imagen o reputación institucional.</t>
  </si>
  <si>
    <t>Posible (3)</t>
  </si>
  <si>
    <t>Moderado (3)</t>
  </si>
  <si>
    <t>Alto (9)</t>
  </si>
  <si>
    <t>Preventivo</t>
  </si>
  <si>
    <t>Subdirector de Contratación</t>
  </si>
  <si>
    <t>Ordenadores del gasto
Abogado asignado por la Subdirección de Contratación
Profesional asignado de costos</t>
  </si>
  <si>
    <t>Por cada proceso</t>
  </si>
  <si>
    <t>Verificar que los requisitos técnicos están establecidos acorde a la necesidades a contratar.</t>
  </si>
  <si>
    <t>Revisión de la ficha técnica para la adquisición de bienes y servicios</t>
  </si>
  <si>
    <t>Solicitar ajuste de los requisitos.</t>
  </si>
  <si>
    <t>Correos electrónicos - memorandos</t>
  </si>
  <si>
    <t>Moderado</t>
  </si>
  <si>
    <t>Fuerte</t>
  </si>
  <si>
    <t>Directamente</t>
  </si>
  <si>
    <t>Indirectamente</t>
  </si>
  <si>
    <t>Improbable (2)</t>
  </si>
  <si>
    <t>Moderado (6)</t>
  </si>
  <si>
    <t>Reducir</t>
  </si>
  <si>
    <t>Realizar el seguimiento aleatorio al 10% de los contratos de prestación de servicios suscritos en un trimestre, para verificar que no se incumple con el diligenciamiento del formato de verificación perfil persona natural</t>
  </si>
  <si>
    <t>1 de marzo de 2020 a 31 de diciembre de 2020</t>
  </si>
  <si>
    <t>(No. de contratos que no cumplen con el perfil/Total de contratos de la muestra)*100
Meta: 0%</t>
  </si>
  <si>
    <t>Recurso humano: Funcionarios  y personal contratista de la Subdirección de Contratación     financiado por el proyecto  de inversión: Fortalecimiento de la gestión institucional de cara a la ciudadanía.</t>
  </si>
  <si>
    <t>Durante el cuarto trimestre de 2020, se suscribieron 675 contratos de prestación de servicios, por tal razón se realizó revisión aleatoria a 68 contratos de prestación de servicios, a los cuales se les verifico que tuvieran la matriz de verificación perfil persona natural, debidamente diligenciada. Se adjunta la matriz de seguimiento IV-2020.</t>
  </si>
  <si>
    <t xml:space="preserve">
Evaluación de Controles: No se aportan evidencias de la ejecución de los controles, que le permitan a la Oficina de Control Interno evaluar la efectividad de cada uno para la mitigación del riesgo.
Plan de acción: Se cumple con la acción establecida de realizar el seguimiento aleatorio al 10% de los contratos de prestación de servicios suscritos, para verificar que no se incumple con el diligenciamiento del formato de verificación perfil persona natural. 
así mismo se observa que el plan de acción propuesto no cubre otros tipos de contratos diferentes a prestación de servicios, los cuales tienen otros requisitos. 
No se reportó en la vigencia 2020 seguimiento del indicador asociado al plan. 
Se concluye que los controles para el mapa de riesgos de la vigencia 2020 fueron inefectivos, por lo que se requiere que sean evaluados en vigencia 2021.</t>
  </si>
  <si>
    <t xml:space="preserve">Control no efectivo </t>
  </si>
  <si>
    <t>Abogado asignado por la Subdirección de Contratación</t>
  </si>
  <si>
    <t>Verificar que se cumplan con los requisitos del estudio previo para los contratos de prestación de servicios profesionales y de apoyo a la gestión</t>
  </si>
  <si>
    <t>Revisión del cumplimiento del perfil en términos de experiencia y formación del posible contratista.</t>
  </si>
  <si>
    <t xml:space="preserve"> Solicitar la revisión de los documentos presentados por el posible contratista para el cumplimiento de los requisitos establecidos en los estudios previos.</t>
  </si>
  <si>
    <t>Formato de verificación perfil persona natural</t>
  </si>
  <si>
    <t>RC- Adquisición de Bienes y Servicios 002</t>
  </si>
  <si>
    <t>Falta de competencia de los profesionales encargados de la evaluación</t>
  </si>
  <si>
    <t>Verificación y evaluación de ofertas de manera subjetiva o errónea, con el fin de favorecer a un oferente en particular</t>
  </si>
  <si>
    <t>Probable (4)</t>
  </si>
  <si>
    <t>Alto (12)</t>
  </si>
  <si>
    <t>Detectivo</t>
  </si>
  <si>
    <t>Comité evaluador</t>
  </si>
  <si>
    <t>Revisar que la evaluación realizada cuente con los criterios de calidad establecidos en el proceso.</t>
  </si>
  <si>
    <t>Cada integrante del comité evaluador, diligencia el formato de evaluación, técnica, jurídica o económica de acuerdo a su competencia.</t>
  </si>
  <si>
    <t>Ajustar el documento de evaluación.</t>
  </si>
  <si>
    <t>Evaluación, técnica, jurídica y económica de  cada proceso</t>
  </si>
  <si>
    <t>No Disminuye</t>
  </si>
  <si>
    <t>Menor (2)</t>
  </si>
  <si>
    <t>Alto (8)</t>
  </si>
  <si>
    <t>Realizar mesas de trabajo del comité evaluador para el análisis del resultado preliminar de la evaluación realizada para concursos de méritos y licitaciones publicas (actas de comité evaluador)</t>
  </si>
  <si>
    <t>1 de marzo de 2020 a 30 de diciembre de 2020</t>
  </si>
  <si>
    <t>(No de actas de comité evaluador/ Total de procesos de concurso de méritos y licitaciones efectuadas)*100</t>
  </si>
  <si>
    <t>En el ultimo trimestre de 2020, se adelantaron 4 procesos de concursos de meritos y una licitación publica. Se adjuntan las evaluaciones realizadas.</t>
  </si>
  <si>
    <t xml:space="preserve">Evaluación de Controles: Al verificar el seguimiento reportado con las evidencias, no se observó la evaluación técnica y jurídica para un proceso de concurso de méritos: sin embargo, en tres de los procesos de Concurso de Méritos y en la licitación fueron aportados el consolidado de la evaluación. Al respecto se indica que las evidencias suministradas no acreditan la revisión de la calidad de las evaluaciones efectuada, por lo que se considera que el control no es efectivo. 
 Plan de acción: No se aportan evidencias de las actas del comité evaluador, que le permitan a la Oficina de Control Interno evaluar la efectividad.
No se reportó en la vigencia 2020 seguimiento del indicador asociado al plan. </t>
  </si>
  <si>
    <t>Control no efectivo</t>
  </si>
  <si>
    <t>RC- Adquisición de Bienes y Servicios 003</t>
  </si>
  <si>
    <t>Deficiente seguimiento a la gestión contractual por parte del supervisor</t>
  </si>
  <si>
    <t>Aprobación innecesaria de solicitudes de prórrogas y adiciones para beneficio personal y de terceros</t>
  </si>
  <si>
    <t>Investigaciones disciplinarias, fiscales y penales.
Detrimento patrimonial.
Incumplimiento de metas de los proyectos de inversión.</t>
  </si>
  <si>
    <t>Mayor (4)</t>
  </si>
  <si>
    <t>Extremo (16)</t>
  </si>
  <si>
    <t>Supervisor
Interventor
Ordenador del gasto</t>
  </si>
  <si>
    <t>Validar que la solicitud de adición esté debidamente justificada y soportada técnicamente.</t>
  </si>
  <si>
    <t>Presentación  de la solicitud de adición a contratos de licitación pública,  concurso de méritos y selecciones abreviadas al Comité de Contratación.</t>
  </si>
  <si>
    <t>No se tramitan las solicitudes de adición</t>
  </si>
  <si>
    <t>Acta de comité de contratación</t>
  </si>
  <si>
    <t>Extremo (12)</t>
  </si>
  <si>
    <t>Expedir tres memorandos a los Ordenadores del Gasto y supervisores, recordando las responsabilidades técnicas, administrativas y financieras de la Supervisión y el análisis de necesidad y procedencia que debe anteceder  a las prórrogas y adiciones.</t>
  </si>
  <si>
    <t>30 de diciembre de 2020</t>
  </si>
  <si>
    <t>Número de memorandos emitidos
Meta: 3 memorandos</t>
  </si>
  <si>
    <t>Con memorando 20208000200863 se impartieron instrucciones para el tramite y perfeccionamiento para los contratos de prestación de servicios profesionales y de apoyo a la gestión.
Mediante resolución interna 200 de 2020, se actualizó el manual de contratación del IDRD, mediante los cuales se recuerda las responsabilidades de la supervisión.
Así mismo, con radicado 20208000375253 se emitieron lineamientos a los supervisores y personal de apoyo a la supervisión, para el adecuado tramite de solicitudes de modificación contractual. 
Se adjuntan los memorandos y resolución del manual de contracción.</t>
  </si>
  <si>
    <t>Evaluación de Controles: Si bien la Oficina de Control Interno en su rol de evaluador de la Entidad y participante del Comité de Contratación, conoce la ejecución del control, es necesario que el proceso aporte las evidencias para dar cumplimiento a la trazabilidad de las variables del control. 
Plan de acción: El proceso aporta como parte de las evidencias 2 memorandos y una Resolución; sin embargo, el memorando 20208000200863 no está relacionado con el trámite de modificaciones contractuales.
Respecto de las observaciones realizadas por la Oficina de Control Interno en el seguimiento con corte a 31 de agosto de 2020, el proceso no se manifestó, concluyendo que para la vigencia 2021 debe ser objeto de revisión.</t>
  </si>
  <si>
    <t>Control no efectivo  (Falta evidencia )</t>
  </si>
  <si>
    <t>RC- Adquisición de Bienes y Servicios 004</t>
  </si>
  <si>
    <t>Aprobación de informes que acreditan el recibo a satisfacción de bienes, obras y/o servicios que realmente nunca han sido entregados o recibos por la entidad, con el propósito de autorizar los pagos acordados en el contrato o proceder a su correspondiente liquidación.</t>
  </si>
  <si>
    <t>Recibir bienes, obras y/o servicios que no satisfacen las necesidades de la entidad.
Investigaciones disciplinarias, fiscales y penales.
Detrimento patrimonial.
Pérdida de imagen o reputación institucional.</t>
  </si>
  <si>
    <t>Casi Seguro (5)</t>
  </si>
  <si>
    <t>Extremo (20)</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</si>
  <si>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</si>
  <si>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</si>
  <si>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</si>
  <si>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</si>
  <si>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</si>
  <si>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t>
  </si>
  <si>
    <t>Extremo (15)</t>
  </si>
  <si>
    <t>Expedir tres memorandos a los Ordenadores del Gasto y supervisores, recordando la responsabilidad de efectuar un  análisis adecuado a los informes de actividades y supervisión, corroborando que lo presentado da fe del cumplimiento a las obligaciones contractuales.</t>
  </si>
  <si>
    <t>1 de febrero 2020 a 30 de diciembre de 2020</t>
  </si>
  <si>
    <t>Evaluación de Controles: No se aportan evidencias de la ejecución del control que le permita a la Oficina de Control Interno evaluar la efectividad para la mitigación del riesgo.
Plan de acción: Se observó que se remitieron dos memorandos, sin embargo, en dicha evidencia no se asocia lineamientos de la responsabilidad de efectuar un análisis adecuado a los informes de actividades y supervisión como lo establece la acción, razón por la cual no se evidencia su cumplimiento.
Respecto de las observaciones realizadas por la Oficina de Control Interno en el seguimiento con corte a 31 de agosto de 2020, el proceso no se manifestó, concluyendo que para la vigencia 2021 debe ser objeto de revisión, teniendo en cuenta el carácter transversal con las dependencias que ejecutan obras.</t>
  </si>
  <si>
    <t>Control no efectivo  (falta evidencia )</t>
  </si>
  <si>
    <t>Para cada proceso que aplique</t>
  </si>
  <si>
    <t>Revisar el cumplimiento del objeto y las obligaciones contractuales.</t>
  </si>
  <si>
    <t>Mediante la liquidación de los contratos o convenios.</t>
  </si>
  <si>
    <t>Solicitar el ajuste del acta de liquidación.</t>
  </si>
  <si>
    <t>Acta de liquidación de contratos</t>
  </si>
  <si>
    <t>Elaborar un procedimiento para la liquidación de contratos</t>
  </si>
  <si>
    <t>30 de junio de 2020</t>
  </si>
  <si>
    <t>Procedimiento elaborado 
Meta: 1 procedimiento</t>
  </si>
  <si>
    <t>El 31 de julio de 2020,  se adopto la versión 1 del procedimiento único de liquidación de contratos y convenios,  el cual se encuentra publicado en el aplicativo Isolución.</t>
  </si>
  <si>
    <t>Evaluación de Controles: No se aportan evidencias de la ejecución del  control que le permita a la Oficina de Control Interno evaluar la efectividad para la mitigación del riesgo.
Plan de acción:  El proceso aporta evidencia para el cumplimiento de la acción.
Respecto de las observaciones realizadas por la Oficina de Control Interno en el seguimiento con corte a 31 de agosto de 2020, el proceso no se manifestó.</t>
  </si>
  <si>
    <t>Gestión de Asuntos Locales</t>
  </si>
  <si>
    <t>RC- Gestión de Asuntos Locales 001</t>
  </si>
  <si>
    <t>Desempeño de los procesos: Capacidad humana, técnica y financiera de los procesos para lograr el cumplimiento de sus objetivos</t>
  </si>
  <si>
    <t>Desarticulación y/o falta de seguimiento a la programación de actividades recreativas en el marco de la promoción de acciones de participación a nivel local.</t>
  </si>
  <si>
    <t>Uso de recursos físicos y humanos de la entidad para ejecutar actividades recreodeportivas en beneficio de un particular</t>
  </si>
  <si>
    <t>Afectación a la comunidad por disminución de cobertura.
Detrimento patrimonial.</t>
  </si>
  <si>
    <t>Jefe Oficina de Asuntos Locales</t>
  </si>
  <si>
    <t>Coordinadores Locales OAL</t>
  </si>
  <si>
    <t>Verificar la apropiada programación de las actividades de los programas de recreación, teniendo en cuenta las fichas técnicas y la comunidad objetivo.</t>
  </si>
  <si>
    <t>Realizar visitas aleatorias a las actividades programadas por los gestores territoriales y ejecutadas por los recreadores en cada una de las localidades, con el fin de verificar el adecuado cumplimiento de estas, según lo programado y lo establecido en las fichas técnicas.</t>
  </si>
  <si>
    <t>Reportar las novedades al profesional de enlace y/o al Jefe de la Oficina de Asuntos Locales, para tomar las medidas correspondientes.</t>
  </si>
  <si>
    <t>Actas de las visitas realizadas.</t>
  </si>
  <si>
    <t>Generar informes trimestrales en los que se consolide todo lo encontrado en las visitas realizadas a las actividades de recreación programadas en las localidades, para así llevar un control y tomar decisiones desde la jefatura de la Oficina.</t>
  </si>
  <si>
    <t>Jefe de la Oficina de Asuntos Locales
Coordinadores Locales</t>
  </si>
  <si>
    <t>30 de noviembre de 2020</t>
  </si>
  <si>
    <t>Número de informes trimestrales de consolidación y  seguimiento realizados y socializados.
Meta: 2 informes trimestres iniciando desde marzo de 2020.</t>
  </si>
  <si>
    <t>Recurso humano: Funcionarios  y personal contratista de la Oficina de Asuntos Locales   financiado por el proyecto  de inversión: Fortalecimiento de la gestión institucional de cara a la ciudadanía.</t>
  </si>
  <si>
    <t>Estas actividades fueron designadas a la Subdirección de Recreación y Deporte, por ende la Oficina de Asuntos Locales pierde competencia para realizar el seguimiento de las actividades que desarrollan los contratistas en las diferentes localidades.   Este hallazgo fue cerrado y trasladado a la subdirección en mención.</t>
  </si>
  <si>
    <t>Dando alcance al seguimiento reportado por el proceso, se informa lo siguiente:
i) El Mapa de riesgos de corrupción no es un hallazgo, y hace referencia la posibilidad de favorecer a terceros a través del trabajo que desarrolla el IDRD en ámbito local, el cual es coordinado por la Oficina de asuntos locales. 
ii) La Oficina de Control Interno en el seguimiento con corte a 31 de agosto de 2020 recomendó revaluar y analizar los riesgos que pueden implicar hechos de corrupción en desarrollo del objetivo del proceso, acción que no se vio reflejada en este seguimiento.  
En consecuencia, los controles no cumplieron con su efectividad teniendo en cuenta que el riesgo asociado al proceso abarca integralmente la gestión local y no la  coordinación de recreadores, por lo que se requiere analizar nuevamente el riesgo de corrupción para la vigencia 2021.</t>
  </si>
  <si>
    <t>Control no efectivo  (No se actualizó el mapa de riesgo)</t>
  </si>
  <si>
    <t>Gestión de Comunicaciones</t>
  </si>
  <si>
    <t>RC- Gestión de Comunicaciones 002</t>
  </si>
  <si>
    <t>Desconocimiento de las responsabilidades en el manejo de información que se divulga y se da a conocer por parte de las Subdirecciones de la entidad</t>
  </si>
  <si>
    <t>Divulgación de información inadecuada o no verificada por parte de la entidad relacionada con planes, proyectos, programas, servicios, trámites y actividades que se realizan</t>
  </si>
  <si>
    <t xml:space="preserve">Pérdida de imagen o reputación institucional.
Sanciones legales y disciplinarias.
</t>
  </si>
  <si>
    <t>Jefe Oficina Asesora de Comunicaciones</t>
  </si>
  <si>
    <t>Contratistas con el rol de periodistas quienes manejan la fuente de información</t>
  </si>
  <si>
    <t>Permanente</t>
  </si>
  <si>
    <t xml:space="preserve">Verificar el contenido de la información que se va a divulgar en medios de comunicación internos y externos.
</t>
  </si>
  <si>
    <t>Cada periodista verifica la información de la fuente a través de reuniones informativas, registro de llamadas y correos electrónicos, para divulgar en medios de comunicación.</t>
  </si>
  <si>
    <t>Corregir y ajustar la información que se vaya a divulgar y generar boletines de prensa definitivos.</t>
  </si>
  <si>
    <t xml:space="preserve">Correos electrónicos con la aprobación de contenidos entre la fuente de información, el periodista y la community manager </t>
  </si>
  <si>
    <t>Raro (1)</t>
  </si>
  <si>
    <t>Revisar y actualizar el manual de comunicaciones de acuerdo con los nuevos lineamientos para la elaboración y control de documentos. Adicionalmente, identificar nuevos controles para su incorporación en la matriz de riesgos de corrupción.</t>
  </si>
  <si>
    <t>Jefe Oficina de Comunicaciones</t>
  </si>
  <si>
    <t>30 de junio  de 2020</t>
  </si>
  <si>
    <t>Manual de comunicaciones actualizado
Meta: 1 manual de comunicaciones actualizado</t>
  </si>
  <si>
    <t>Recurso humano: Funcionarios  y personal contratistas de la Oficina Asesora de Comunicaciones   financiado por el proyecto  de inversión: Fortalecimiento de la gestión institucional de cara a la ciudadanía.</t>
  </si>
  <si>
    <t>La Oficina Asesora de Comunicaciones, actualizó y ajustó el Manual de Comunicaciones y fue enviado a la Oficina Asesora de Planeación en radicado No.Radicado IDRD No. 20201300362413 del 30 de octubre de 2020</t>
  </si>
  <si>
    <t>Evaluación de Controles: No se aportan evidencias de la ejecución del control que le permita a la Oficina de Control Interno evaluar la efectividad para la mitigación del riesgo, el verificar el contenido de la información a divulgar no atiende la causa relacionada con el desconocimiento de las responsabilidades en materia de comunicación por parte de las dependencias del IDRD. 
Plan de Acción: Se evidencia gestión por parte del proceso; sin embargo, se debe surtir cada uno de los flujos de revisión y aprobación de documentos para su adopción. Hasta tanto no este adoptado no se dará por cumplida la acción y esta deberá permanecer como acción propuesta para el mapa de riesgo de corrupción 2021..</t>
  </si>
  <si>
    <t xml:space="preserve">Falta de control de la información suministrada por parte de las áreas y dependencias en cuanto a su contenido </t>
  </si>
  <si>
    <t>Contratista con el rol de community manager quien genera contenidos para redes sociales</t>
  </si>
  <si>
    <t>A través del seguimiento y monitoreo de las redes sociales acerca de la información que se genera para divulgar.</t>
  </si>
  <si>
    <t>Promoción de la Recreación</t>
  </si>
  <si>
    <t>RC- Promoción de la Recreación 001</t>
  </si>
  <si>
    <t xml:space="preserve">Falta de un sistema que procese la información generada por el Jefe de ruta de Ciclovía frente al cumplimiento de jornadas de los guardianes y por el coordinador operativo, en el caso de jefes de ruta </t>
  </si>
  <si>
    <t>Autorizar el pago de jornadas de un guardián y/o a un jefe de ruta de ciclovía que no asista a la misma</t>
  </si>
  <si>
    <t>Procesos disciplinarios.
Detrimento patrimonial.</t>
  </si>
  <si>
    <t>Responsable del área</t>
  </si>
  <si>
    <t xml:space="preserve">
Coordinador administrativo programa Ciclovía para el caso de los guardianes y coordinador operativo en el caso de los jefes de ruta</t>
  </si>
  <si>
    <r>
      <t xml:space="preserve">Mensual
</t>
    </r>
    <r>
      <rPr>
        <sz val="10"/>
        <color rgb="FFFF0000"/>
        <rFont val="Arial"/>
        <family val="2"/>
      </rPr>
      <t/>
    </r>
  </si>
  <si>
    <t xml:space="preserve">Verificar que las jornadas reportadas coincidan con la prestación del servicio </t>
  </si>
  <si>
    <t>Cruce y verificación del reporte de la central de comunicaciones con la programación.</t>
  </si>
  <si>
    <t xml:space="preserve">Ajustar la planilla de pago. 
Descontar el valor de la jornada no atendida en el mes siguiente y hacer un requerimiento al contratista. 
</t>
  </si>
  <si>
    <t>Correo al supervisor del cruce y la verificación del reporte de la Central de Comunicaciones con la programación</t>
  </si>
  <si>
    <t xml:space="preserve">Cruce y verificación del informe mensual que entregan los guardianes y jefes de ruta con la programación </t>
  </si>
  <si>
    <t>(N° pagos autorizados sin asistir a jornadas/ total de pagos autorizados.) *100
Meta: 0
Frecuencia: Mensual</t>
  </si>
  <si>
    <t>Recurso humano: Funcionarios y personal contratista  de  la Subdirección Técnica de Recreación y Deportes Financiados por los proyectos de inversión.</t>
  </si>
  <si>
    <r>
      <rPr>
        <b/>
        <i/>
        <sz val="10"/>
        <rFont val="Calibri"/>
        <family val="2"/>
      </rPr>
      <t>OBSERVACIÓN A SEGUIMIENTO AGOSTO OCI:</t>
    </r>
    <r>
      <rPr>
        <i/>
        <sz val="10"/>
        <rFont val="Calibri"/>
        <family val="2"/>
      </rPr>
      <t xml:space="preserve"> Esta Subdirección remitió a la OAP las respectivas actualizaciones de los mapas de riesgo y es esta oficina la encargada de tramitarlas y publicarlas; Teniendo en cuenta que la STRD remitió los respectivos soportes de dichas actualizaciones a la OCI también (compartidas en su momento en el enlace: https://drive.google.com/drive/folders/1WiuQxTPcy3BA0s_zYEUe9lhAGO559utI?usp=sharing ) cordialmente solicitamos a la OCI tener en cuenta dicha información y realizar la observación a la Oficina que es responsable de la publicación. 
En lo referente a los soportes de los seguimientos, esta Subdirección remitió las evidencias del mapa vigente por lo que no es precisa la afirmación de la OCI en cuanto a que "No se aportan evidencias de la ejecución del  control, que le permita a la Oficina de Control Interno evaluar su  efectividad para la mitigación del riesgo". (Evidencia compartida en su momento: https://drive.google.com/drive/folders/1-m_gT9sovhPbtHBtgiqSJ-VLRCS0ueTy?usp=sharing)
</t>
    </r>
    <r>
      <rPr>
        <b/>
        <i/>
        <sz val="10"/>
        <rFont val="Calibri"/>
        <family val="2"/>
      </rPr>
      <t xml:space="preserve">
OBSERVACIÓN DEL PERIODO A REPORTAR:</t>
    </r>
    <r>
      <rPr>
        <i/>
        <sz val="10"/>
        <rFont val="Calibri"/>
        <family val="2"/>
      </rPr>
      <t xml:space="preserve"> En el memo remisorio se deja evidencia de los mapas vigentes publicados en la página web que no corresponden a estos que remite la OCI. Por lo tanto, es fundamental que la OCI haga la verificación con los vigentes y con las evidencias que aquí remitimos.
</t>
    </r>
    <r>
      <rPr>
        <b/>
        <i/>
        <sz val="10"/>
        <rFont val="Calibri"/>
        <family val="2"/>
      </rPr>
      <t>SEGUIMIENTO DEL PERIODO:</t>
    </r>
    <r>
      <rPr>
        <i/>
        <sz val="10"/>
        <rFont val="Calibri"/>
        <family val="2"/>
      </rPr>
      <t xml:space="preserve"> Se ejecutó el control del mapa vigente "Cruce y verificación del reporte de la central de comunicaciones con la programación." de los últimos 4 meses del 2020.
Se ejecutó la acción del mapa vigente "Cruce y verificación del informe mensual que entregan los guardianes y jefes de ruta con la programación". En los últimos 4 meses del año.
</t>
    </r>
    <r>
      <rPr>
        <b/>
        <i/>
        <sz val="10"/>
        <rFont val="Calibri"/>
        <family val="2"/>
      </rPr>
      <t xml:space="preserve">EVIDENCIA: </t>
    </r>
    <r>
      <rPr>
        <i/>
        <sz val="10"/>
        <rFont val="Calibri"/>
        <family val="2"/>
      </rPr>
      <t xml:space="preserve">Correos electrónicos y cruces de los 4 meses
</t>
    </r>
    <r>
      <rPr>
        <b/>
        <i/>
        <sz val="10"/>
        <rFont val="Calibri"/>
        <family val="2"/>
      </rPr>
      <t>INDICADOR:</t>
    </r>
    <r>
      <rPr>
        <i/>
        <sz val="10"/>
        <rFont val="Calibri"/>
        <family val="2"/>
      </rPr>
      <t xml:space="preserve">
Septiembre 0/279 = 0
Octubre 0/281 = 0
Noviembre 0/282 = 0
Diciembre 0/284 = 0</t>
    </r>
  </si>
  <si>
    <t xml:space="preserve">Para la Oficina de Control Interno, el documento válido para realizar seguimiento y evaluación, es el documento cargado en la página Web de la entidad, el control de versiones es responsabilidad de cada proceso resultado de las revisiones y asesorías con la Segunda Línea de Defensa. El proceso debe revisar y asegurarse que la información publicada en la página sea la actualizada. 
Para esta caso la Oficina de Control Interno descargó de la página Web nuevamente el Mapa de corrupción del proceso desde el enlace: MAPA DE RIESGOS DE CORRUPCIÓN ACTUALIZADOS SEGUNDO SEMESTRE 2020, el cual no coincide con el reportado por el proceso con corte a 31 de diciembre 2020, sin embargó se evaluó las evidencias aportadas que eran consistentes con el riesgo, así:  
Evaluación  del Control: Una vez evaluadas las evidencias,  se verificó el cruce de la información de las jornadas reportadas frente a la prestación del servicio. Así como los correos que dan cuenta de la revisión.  Por lo anterior, se considera que el control fue aplicado efectivamente.  
Plan de acción: Se evidencia la implementación de la acción 
Evaluación al Indicador: se evidencia seguimiento al indicador. 
</t>
  </si>
  <si>
    <t xml:space="preserve">Control  Efectivo </t>
  </si>
  <si>
    <t>Diseño y Construcción de Parques y Escenarios</t>
  </si>
  <si>
    <t>RC- Diseño y Construcción de Parques y Escenarios 001</t>
  </si>
  <si>
    <t>Desempeño de los procesos: Capacidad humana, técnica y financiera de los procesos para lograr el cumplimiento de sus objetivos.
Aspecto Humano: Competencia del personal.</t>
  </si>
  <si>
    <t xml:space="preserve">
Incumplimiento de las obligaciones contractuales de la interventoría y el contratista.</t>
  </si>
  <si>
    <t>Aprobación de actividades no previstas o mayores cantidades sin el cumplimiento de los requisitos internos para favorecer un tercero</t>
  </si>
  <si>
    <t>1. Procesos penales
2. Procesos fiscales
3. Procesos disciplinarios
4. Procesos de incumplimiento, aplicación de multas
5. Detrimento Patrimonial
6. Mayor gestión administrativa
7. Posibles retrasos en la ejecución contractual</t>
  </si>
  <si>
    <t>Catastrófico (5)</t>
  </si>
  <si>
    <t>Subdirector(a) Técnico(a) de Construcciones</t>
  </si>
  <si>
    <t xml:space="preserve">Supervisor y personal de apoyo a la supervisión
</t>
  </si>
  <si>
    <t>Semanal o
Cada vez que los contratistas e interventores aprueben estos ítems.</t>
  </si>
  <si>
    <t>Verificar  el cumplimiento de las obligaciones contractuales pactadas de los contratos en ejecución a cargo de la Subdirección.</t>
  </si>
  <si>
    <t>A través de reuniones  e informes de seguimiento a la ejecución contractual  comparando la información contenida en los pliegos con la documentación que soporta el avance de las obras.</t>
  </si>
  <si>
    <t>Los supervisores informan oficialmente a ordenador del gasto para que se tomen decisiones las cuales incluyen multas al contratista y al interventor de contratos, entre otros.</t>
  </si>
  <si>
    <t>Actas de reuniones de seguimiento con información del estado de las obras en ejecución.
Informes de supervisión y de interventoría (que incluye bitácora de obra) los cuales incluyen los componentes jurídico/ legal, administrativo, financiero y técnico. 
Comunicaciones internas/externas.</t>
  </si>
  <si>
    <t xml:space="preserve">Realizar reuniones mensuales con  supervisores y con el personal de apoyo a la supervisión para verificar los estados de avance de los contratos. </t>
  </si>
  <si>
    <t>Subdirector(a) Técnico(a) de Construcciones
Supervisor</t>
  </si>
  <si>
    <t>15 de diciembre de 2020</t>
  </si>
  <si>
    <t xml:space="preserve">(Reuniones de seguimiento programadas/Total reuniones realizadas)*100
Meta: 0%
Frecuencia: mensual 
</t>
  </si>
  <si>
    <t>Recurso humano: Funcionarios y personal contratista  de la Subdirección Técnica de Construcciones financiados por  el  proyecto de inversión: Construcción y adecuación de parques y equipamientos para todos</t>
  </si>
  <si>
    <t>1. Se realizaron  reuniones de seguimiento e informes en los cuales se evidencia el seguimiento a la ejecución contractual, en atención a la  observación realizada por la Oficina de Control Interno de evidenciar el seguimiento a no previstos, cabe aclarar que no todos los meses se presentan temas de no previstos, solo cuando se requiere por los cual se anexan los informes mensuales de  Ptar Salitre: - Seguimiento  No Previstos: Pág.. 42 y informe mensual Timiza, Seguimiento  No Previstos: Pág.. 24-25 y las actas en la carpeta (Actas de reunión seguimiento Ítem No Previstos) en los que se evidencia el seguimiento puntual. Adicional se anexan informes y actas de supervisión con seguimientos generales al a la ejecución.
2. Se realizaron  reuniones mensuales con  supervisores y con el personal de apoyo a la supervisión se anexan evidencias.</t>
  </si>
  <si>
    <r>
      <t xml:space="preserve">Evaluación al Control: Teniendo en cuenta que el riesgo identificado está asociado a la Aprobación de actividades no previstas-NP o mayores cantidades sin el cumplimiento de los requisitos internos para favorecer un tercero, el proceso aportó como evidencias de la implementación del control dos actas de reuniones que efectivamente evidencia revisión de los NP. Sin embargo, las actas no guardan ninguna trazabilidad a que obra se hace referencia la revisión NP, quedando sin validez como control y seguimiento dicha evidencia. Igual situación se presenta con el correo adjunto del 20-nov-20, que menciona ciertos soportes que no fueron entregadas para valoración (actas de reunión realizadas el 18 y 20 de noviembre y el radicado No.  20202100192092) 
Con respecto al Informe PTAR SALITRE correspondiente al mes de octubre 2020 de la Interventoría, efectivamente al interior del documento se asocia un ítem “ANALISIS DE PRECIOS NO PREVISTOS”, sin embargo no hay un análisis del estado de los NP, se hace mención de 3 actas aprobadas de NP y uno en trámite, pero no se anexan y no hay mayor información. Mientras que en el informe del PARQUE TIMIZA de la interventoría, se da trazabilidad al proceso surtido, evidenciando correos y memorandos. 
Para concluir el informe de supervisión, incluye el ítem “SEGUIMIENTO AL COSTOS (Seguimiento al balance, Tramite de NPs o actividades complementarias, Adiciones)”. El cual permite  evidenciar el seguimiento que realiza el supervisor.
Una vez evaluadas las evidencias frente al control, se considera inefectivo su implementación, toda vez que los insumos aportados no tienen consistencia entre sí; para el caso de los informes, seria congruente presentar las mismos periodos de los informes de la Interventoría y Supervisión, los cuales permitirán ver la trazabilidad del seguimiento.  Así mismo, se considera necesario realizar revisión del control establecido ya que presenta fallas en el diseño, sus variables no son congruentes entre sí, lo que afecta al proceso al momento de realizar el monitoreo. En virtud de lo anterior la aplicación del control no es estándar ni consistente.
Plan de Acción: Se evidencian reuniones del Subdirector(e) con supervisores y con el personal de apoyo a la supervisión para monitorear el estado de avance de las obras. Por lo anterior se considera cumplida la acción.
</t>
    </r>
    <r>
      <rPr>
        <b/>
        <u/>
        <sz val="10"/>
        <rFont val="Calibri"/>
        <family val="2"/>
      </rPr>
      <t xml:space="preserve">
</t>
    </r>
    <r>
      <rPr>
        <sz val="10"/>
        <rFont val="Calibri"/>
        <family val="2"/>
      </rPr>
      <t xml:space="preserve">Evaluación al Indicador: No se reporta seguimiento. No obstante, vale la pena observar, que el indicador propuesto no genera valor agregado ya que está asociado a una actividad de responsabilidad del supervisor realizar seguimientos a los contratos. </t>
    </r>
  </si>
  <si>
    <t xml:space="preserve">Control  no efectivo </t>
  </si>
  <si>
    <t xml:space="preserve">
Incumplimiento de obligaciones contractuales.</t>
  </si>
  <si>
    <t>Liquidación de los contratos sin el cumplimiento u omisión de los requisitos técnicos jurídicos y financieros para favorecer a un tercero</t>
  </si>
  <si>
    <t>1. Procesos penales
2. Procesos fiscales
3. Procesos disciplinarios
4. Procesos de incumplimiento, aplicación de multas
5. Mayores costos del contrato
6. Caducidad del contrato</t>
  </si>
  <si>
    <t xml:space="preserve">Supervisor y
Personal de Apoyo a la Supervisión
Interventor
</t>
  </si>
  <si>
    <t>Por cada contrato terminado.</t>
  </si>
  <si>
    <t>Verificar el cumplimiento de las obligaciones contractuales definidas en los contratos terminados a cargo de la Subdirección.</t>
  </si>
  <si>
    <t>El supervisor realiza la revisión de la documentación entregada por el interventor para liquidar el contrato frente a los lineamientos normativos vigentes.</t>
  </si>
  <si>
    <t>Se devuelve documentación con las observaciones al responsable de subsanar la inconsistencia ( interventor y/o Contratista)  para que se subsane la inconsistencia.</t>
  </si>
  <si>
    <t>Correos del supervisor a la interventoría con las observaciones.
Comunicaciones oficiales.</t>
  </si>
  <si>
    <t>Implementar lista de chequeo en los procesos de liquidación para dejar evidencia de la revisión que hacen los abogados en este procedimiento.</t>
  </si>
  <si>
    <t>Subdirector(a) Técnico(a) de Construcciones
Abogado</t>
  </si>
  <si>
    <t xml:space="preserve">(No. de listas de chequeo diligenciadas en los procesos de liquidación de contratos/Total de liquidaciones de contratos realizadas en la Subdirección)*100
Meta: 100%
Frecuencia: Cuatrimestral </t>
  </si>
  <si>
    <t>Se realizo la Verificación al cumplimiento de las obligaciones contractuales definidas en los contratos terminados a cargo de la Subdirección para la liquidación de los contratos y se implementaron las listas de chequeo para liquidaciones para mayor control.
Se anexa carpeta con correos con observaciones, actas de comité.
Se anexa carpeta con los correos donde se evidencia la implementación de lista de chequeo</t>
  </si>
  <si>
    <r>
      <t>Evaluación del Control: Se consideran que las evidencias aportadas por el proceso (correos institucionales y registros de</t>
    </r>
    <r>
      <rPr>
        <i/>
        <sz val="10"/>
        <rFont val="Calibri"/>
        <family val="2"/>
      </rPr>
      <t xml:space="preserve"> "Lista de Verificación de documentos para liquidación de contratos de la STC")</t>
    </r>
    <r>
      <rPr>
        <sz val="10"/>
        <rFont val="Calibri"/>
        <family val="2"/>
      </rPr>
      <t xml:space="preserve">, acreditan la revisión previa del cumplimiento de las obligaciones contractuales definidas en los contratos terminados a cargo de la Subdirección, para proceder con el proceso de liquidación. Por lo anterior se considera que el control establecido es efectivo. 
Plan de Acción: Se evidencia la implementación del formato </t>
    </r>
    <r>
      <rPr>
        <i/>
        <sz val="10"/>
        <rFont val="Calibri"/>
        <family val="2"/>
      </rPr>
      <t>"Lista de Verificación de documentos para liquidación de contratos de la STC</t>
    </r>
    <r>
      <rPr>
        <sz val="10"/>
        <rFont val="Calibri"/>
        <family val="2"/>
      </rPr>
      <t xml:space="preserve">", como herramienta de control al momento de la liquidación.
Evaluación al Indicador: No se reporta seguimiento. No obstante vale la pena observar, que el indicador propuesto no genera valor agregado ya que está asociado a una actividad de cumplimiento. Se recomienda que sea revisado y se enfoque a determinar si la implementación del control ha sido efectiva en referencia a la calidad de la liquidación, en término de los requisitos aplicables. 
</t>
    </r>
  </si>
  <si>
    <t>Gestión Jurídica</t>
  </si>
  <si>
    <t>RC- Gestión Jurídica 001</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</si>
  <si>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</si>
  <si>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Incumplimiento del procedimiento de Representación Judicial</t>
  </si>
  <si>
    <t>Asumir posiciones legales en favor de un particular con desconocimiento del ordenamiento jurídico para los procesos judiciales</t>
  </si>
  <si>
    <t>Condenas en contra de la entidad.
Investigaciones disciplinarias y fiscales. 
Acciones de repetición.
Pago de sanciones y multas.
Daño antijurídico.</t>
  </si>
  <si>
    <t>Jefe Oficina Asesora Jurídica</t>
  </si>
  <si>
    <t>Revisar las actuaciones judiciales de los apoderados de la entidad a cargo de la Oficina Asesora Jurídica para verificar los lineamientos de defensa legal dentro de los procesos judiciales y el seguimiento respectivo a los expedientes de dichos procesos.</t>
  </si>
  <si>
    <t>A través de la revisión de los memoriales.</t>
  </si>
  <si>
    <t>En caso de detectar  inconsistencias en los lineamientos de defensa judicial de los abogados de la OAJ en los procesos judiciales, se solicita el ajuste legal correspondiente y la inserción de la información en el respectivo expediente  judicial.</t>
  </si>
  <si>
    <t>Memoriales con la revisión de los procesos judiciales por parte del Jefe Oficina Asesora Jurídica</t>
  </si>
  <si>
    <t>Realizar 2 seguimientos a las condenas adversas de la entidad para analizar  las causas y adelantar los correctivos y acciones correspondientes.</t>
  </si>
  <si>
    <t>Número de informes de seguimiento a las condenas adversas de la entidad elaborados y socializados
Meta: 1 informe por semestre</t>
  </si>
  <si>
    <t>Recurso logístico: SIPROJ Web</t>
  </si>
  <si>
    <t>La Oficina asesora Juridica ha venido participando en la construcción de la politica del daño antijuridico,  trabajo en el cual el  equipo de abogados de la OAJ  ha realizado  el analisis de las causas y subcausas de los procesos que estan cursando en contra de la entidad con el fin de analizar y plasmar las acciones en dicha politica, de igual manera se realizaron mesas de trabajo, socializaciones y comités para la reavisión de dichos documentos. 
Se adjuntan evidencias de las citaciones, socializaciones, insumo y borrador de resolucion por medio del cual se adpta el manual, así como el memorando Radicado IDRD No. 20201100301863, mediante el cual se suministro información a la Secretaria General sobre los  Procesos Judiciales en los que el IDRD hace parte o tiene interés.</t>
  </si>
  <si>
    <t>Evaluación del Controles: No se aportan evidencias de la ejecución del control, que le permitan a la Oficina de Control Interno evaluar la efectividad para la mitigación del riesgo.
Plan de acción: Una vez revisada las evidencias aportadas por el proceso, se verificó la ejecución del plan, a pesar de que en el memorando remitido a la Secretaría General se informa los procesos judiciales sin asociar el análisis de las causas,  adicionalmente se aportó como evidencia una relación de los procesos judiciales identificando: Estado, Causa General, Situación Fáctica y Subcausas, entre otros.
De otra parte, se  evidencia  avance para la adopción de la Política de Prevención del Daño Antijurídico, por lo que se recomienda continuar y  finalizar con el trámite.</t>
  </si>
  <si>
    <t xml:space="preserve">Control  no efectivo  </t>
  </si>
  <si>
    <t>Control Disciplinario</t>
  </si>
  <si>
    <t>RC- Control Disciplinario-001</t>
  </si>
  <si>
    <t>Ausencia de estricta cadena de custodia de las pruebas</t>
  </si>
  <si>
    <t>Divulgar la información que está sujeta legalmente a reserva en los procesos disciplinarios hasta antes de la formulación del pliego de cargos</t>
  </si>
  <si>
    <t>Afectación del derecho fundamental al debido proceso y derecho de defensa.
Investigaciones disciplinarias y/o penales.</t>
  </si>
  <si>
    <t>Jefe Oficina Control Disciplinario Interno</t>
  </si>
  <si>
    <t>Jefe Oficina Control Disciplinario Interno o a quien delegue</t>
  </si>
  <si>
    <t>Verificar la custodia de la información que está sujeta legalmente a reserva.</t>
  </si>
  <si>
    <t>Cotejando los expedientes físicos activos contra el contenido de la información del reparto.</t>
  </si>
  <si>
    <t>Compulsar copias a las autoridades competentes para investigar disciplinaria o penalmente al presunto responsable</t>
  </si>
  <si>
    <t>Matriz general de reparto de pruebas y expedientes.
Cuadro de procesos activos.</t>
  </si>
  <si>
    <t>Establecer por escrito del control de la cadena de custodia a un funcionario y/o contratista adscrito a la Oficina de Control Disciplinario Interno.</t>
  </si>
  <si>
    <t>Funcionario y/o contratista designado con la responsabilidad de la cadena de custodia.</t>
  </si>
  <si>
    <t>Recurso humano: Funcionarios y personal contratista de la Oficina  de Control Disciplinario Interno financiado por el proyecto  de inversión: Fortalecimiento de la gestión institucional de cara a la ciudadanía.
De manera permanente se alimenta y actualiza la Base de Datos implementada y diseñada desde el 22 de enero de 2020 por el actual Jefe de la Oficina de Control Disciplinario Interno, en la que se guarda la información de los expedientes y el material probatorio.</t>
  </si>
  <si>
    <t>Desde el 19 de marzo de 2020 y ante la nueva realidad suscitada por el COVID 19, las pruebas documentales solicitadas por la Oficina de Control Disciplinario Interno, fueron enviadas directamente por las demás áreas del IDRD e inclusive por entidades externas al Instituto, virtualmente a través del usuario del Sistema de Gestión Documental ORFEO- JADE de la jefatura y/o a través de las dos direcciones electrónicas institucionales autorizadas para tal fin, memorandos y anexos que, una vez recibidos por el jefe de Oficina se imprimieron, foliaron e insertaron dentro de cada expediente, reasignando virtualmente el radicado al abogado contratista y/o de planta encargado del trámite, impulso y sustanciación del proceso disciplinario, lo cual ha garantizado el principio de mismidad que caracteriza a la cadena de custodia estricta de las pruebas.  (Hecho que puede evidenciarse al cotejar los expedientes que actualmente se encuentran en el archivo de gestión de la Oficina de Control Disciplinario Interno, sin que sea posible anexar la evidencia al presente informe, en razón a la reserva de que trata el artículo 95 de la ley 734 de 2002).</t>
  </si>
  <si>
    <t xml:space="preserve">Evaluación del Controles: El proceso aportó imágenes  de captura de base datos  en Excel, correo electrónico de la asignación de los procesos, que dan trazabilidad de la implementación de los controles y aplicación del plan de acción. Por lo anterior se considera efectivo los controles. 
No se reportó en la vigencia 2020 seguimiento del indicador asociado al plan; el cual se sugiere que sea revisado ya que su unidad de medida no es clara y no permite evaluar su eficacia.
</t>
  </si>
  <si>
    <t>Control  Efectivo  (con observaciones)</t>
  </si>
  <si>
    <t>Ausencia de estricta cadena de custodia de los expedientes</t>
  </si>
  <si>
    <t>Desde el 1º de enero al 31 de diciembre de la vigencia 2020, la Oficina de Control Disciplinario Interno recibió setenta y nueve (79) quejas e informes, a los que de manera consecutiva se les asignó número de expediente, se sometieron a reparto por el sistema de puertas entre los abogados adscritos a la Oficina, se crearon las noticias disciplinarias en el Sistema de Información Disciplinaria del Distrito Capital SID 3, con fundamento en los artículos 150 y 152 de la ley 734 de 2002 se emitieron los respectivos autos de apertura de indagación preliminar y/o apertura de investigación disciplinaria, dándose  inicio a los procesos que actualmente cursan dentro de los términos procesales, en contra de servidores y ex servidores de la Entidad, registrándose cada actuación por la contratista ZULY CONSTANZA DAZA BERNAL, desde su inició y de manera permanente en la Base de Datos creada e implementada por esta jefatura desde el 22 de enero de 2020.
Procesos físicos que permanecen en el archivo de Gestión de la Oficina de Control Disciplinario Interno, garantizándose de esta manera la estricta cadena de custodia de los expedientes recibidos inicialmente de manera física y desde el 19 de marzo al 31 de diciembre de 2020 de manera virtual.
Para no quebrantar la reserva que exige el artículo 95 de la ley 734 de 2002, se presenta como evidencia las imágenes de captura de pantalla del inicio y final de la Base de Datos, divida por primero y segundo semestre, la cual de ser necesario puede ser consultada por quien designe para tal efecto la Oficina de Control Interno y/o la Oficina Asesora de Planeación a quien se dirige el presente informe.</t>
  </si>
  <si>
    <t>Control, Evaluación y Seguimiento</t>
  </si>
  <si>
    <t>RC- Control, Evaluación y Seguimiento 001</t>
  </si>
  <si>
    <t>Desconocimiento del Código de ética del auditor interno del IDRD</t>
  </si>
  <si>
    <t>Omitir intencionalmente hechos presuntamente irregulares detectados en auditorias, evaluaciones y/o seguimientos, con el fin de favorecerse a sí mismo y/o a un tercero</t>
  </si>
  <si>
    <t xml:space="preserve">Pérdida de la confianza y credibilidad en el ejercicio de evaluación independiente.
No contar con información relevante para la toma de decisiones que contribuya a la mejora y sostenibilidad del Sistema de Control Interno Institucional.
Detrimento, pérdida y/o malversación de los recursos públicos.
Sanciones por parte de los entes de control.
Generación de informe con opiniones sesgadas o no objetivas. </t>
  </si>
  <si>
    <t>Jefe Oficina de Control Interno</t>
  </si>
  <si>
    <t>Cada vez que se inicie un proceso auditor interno</t>
  </si>
  <si>
    <t>Verificar que cada auditor conozca el contenido del Código de Ética del Auditor Interno publicado en Isolución.</t>
  </si>
  <si>
    <t>A partir del Código de Ética del Auditor Interno se evalúa el conocimiento del mismo por parte del auditor y luego este suscribe el Compromiso Ético del Auditor Interno.</t>
  </si>
  <si>
    <t>En caso que el auditor no conozca el Código de Ética del Auditor Interno, éste deberá generar un plan de mejoramiento para asegurar la apropiación del contenido del código.</t>
  </si>
  <si>
    <t>Formato suscrito de Compromiso Ético del Auditor Interno</t>
  </si>
  <si>
    <t>Realizar 2 pruebas al grupo auditor sobre la aplicación del Código de Ética del Auditor Interno.</t>
  </si>
  <si>
    <t>29 de febrero de 2020 a 31 de julio de 2020</t>
  </si>
  <si>
    <t>(No. de auditores que conocen el código/Total de auditores internos de la Oficina de Control Interno)* 100
Meta: 100%</t>
  </si>
  <si>
    <t>Recurso humano: Funcionarios y personal contratista  de la Oficina de Control Interno</t>
  </si>
  <si>
    <r>
      <rPr>
        <b/>
        <i/>
        <sz val="10"/>
        <rFont val="Calibri"/>
        <family val="2"/>
      </rPr>
      <t>C1: Formato suscrito de Compromiso Ético del Auditor Interno</t>
    </r>
    <r>
      <rPr>
        <i/>
        <sz val="10"/>
        <rFont val="Calibri"/>
        <family val="2"/>
      </rPr>
      <t xml:space="preserve">
Se firmó formato de las auditorías: Gestión TIC - FASE 3 Gestión de Sistemas de Información y Desarrollo de software; Ingresos percibidos por espectáculos públicos; Decreto 371 Sistema de Control Interno y Convenio de Asociación 021 de 2009</t>
    </r>
    <r>
      <rPr>
        <b/>
        <i/>
        <sz val="10"/>
        <rFont val="Calibri"/>
        <family val="2"/>
      </rPr>
      <t xml:space="preserve">
C2: Registro de la Prueba aplicada
</t>
    </r>
    <r>
      <rPr>
        <i/>
        <sz val="10"/>
        <rFont val="Calibri"/>
        <family val="2"/>
      </rPr>
      <t xml:space="preserve">Se culminó en el periodo anterior
</t>
    </r>
    <r>
      <rPr>
        <b/>
        <i/>
        <sz val="10"/>
        <rFont val="Calibri"/>
        <family val="2"/>
      </rPr>
      <t>C3:  Acta en la que se verificó el tema.</t>
    </r>
    <r>
      <rPr>
        <i/>
        <sz val="10"/>
        <rFont val="Calibri"/>
        <family val="2"/>
      </rPr>
      <t xml:space="preserve">
A la fecha no se ha identificado situación de conflicto de intereses por parte de los auditores. </t>
    </r>
    <r>
      <rPr>
        <b/>
        <i/>
        <sz val="10"/>
        <rFont val="Calibri"/>
        <family val="2"/>
      </rPr>
      <t xml:space="preserve">
C4: Acta interna de seguimiento a la auditoría interna de control interno.
</t>
    </r>
    <r>
      <rPr>
        <i/>
        <sz val="10"/>
        <rFont val="Calibri"/>
        <family val="2"/>
      </rPr>
      <t xml:space="preserve">A continuación se relacionan las actas de seguimiento de las auditorias así:
Gestión TIC - FASE 3 Gestión de Sistemas de Información y Desarrollo de software: 310; 312; 313; 314 y 325
Decreto 371 Proceso Contratación: 249; 268; 295 y 296
Ingresos percibidos por espectáculos públicos: 263; 292; 305 y 316
Decreto 371 Sistema de Control Interno: 326; 329; 336 y 337
Convenio de Asociación 021 de 2009: 339 y 350 - Nota: Las demas revisión se hicieron vía correo
Plan de tratamiento
PT1: En el mes de septiembre, se realizó prueba de aplicación del Código de Ética al equipo de auditores, en donde se les presentó tres casos en los que debían elegir una opción por cada uno y justicar su respuesta.
PT2: Se culminó en enero de 2020
</t>
    </r>
  </si>
  <si>
    <t>Evaluación del Controles: Una vez revisadas las evidencias aportadas por el proceso, se pudo verificar la efectividad de todos los controles asociados.
Plan de Acción: P1. Se dio cumplimiento al plan de acción.
                                  P2.  Se evidencia cumplimiento de la acción, en seguimientos anteriores.</t>
  </si>
  <si>
    <t>Aceptación de dádivas ofrecidas por el evaluado u otros actores</t>
  </si>
  <si>
    <t>Semestral</t>
  </si>
  <si>
    <t>Verificar que cada auditor conozca el contenido del Código de Ética del Auditor Interno publicado en Isolución</t>
  </si>
  <si>
    <t>A partir del Código de Ética del Auditor Interno se evalúa el conocimiento del mismo por parte del auditor y luego éste suscribe el Compromiso Ético del Auditor Interno.</t>
  </si>
  <si>
    <t>En caso que el auditor no conozca el Código de Ética del Auditor Interno, éste deberá generar un plan de mejoramiento para asegurar la apropiación del contenido del mismo.</t>
  </si>
  <si>
    <t>Registro de la Prueba aplicada</t>
  </si>
  <si>
    <t>No manifestar la existencia de conflicto de intereses para  la práctica de auditorias, evaluaciones y seguimientos</t>
  </si>
  <si>
    <t>Al inicio y durante el proceso auditor</t>
  </si>
  <si>
    <t>Verificar que cada auditor asignado a una auditoría interna de control interno, haya manifestado si está o no incursos en un conflicto de interés.</t>
  </si>
  <si>
    <t>Los auditores internos deben manifestar por escrito en el formato definido, si se encuentran o no incursos en algún conflicto de interés que afecte su independencia y objetividad, el cual es verificado antes y durante el desarrollo de la auditoría.</t>
  </si>
  <si>
    <t>En caso de existir conflicto de intereses por parte de un auditor interno, se someterá a consideración del Comité Institucional de Coordinación de Control Interno - CICCI del IDRD, instancia responsable de conocer y resolver este asunto.</t>
  </si>
  <si>
    <t>Acta en la que se verificó el tema.
Acta de Comité CICCI (cuando corresponda).</t>
  </si>
  <si>
    <t>Conformar equipos de auditoría de número plural e impar preferiblemente para promover control compartido sobre el desarrollo de la auditoría.</t>
  </si>
  <si>
    <t>31 de enero de 2020</t>
  </si>
  <si>
    <t>(No. de trabajos de auditoría con equipo auditor plural asignado/Total de auditorías programadas para la vigencia)*100
Meta: 100%</t>
  </si>
  <si>
    <t>Influencia sobre las auditorias o  evaluaciones  por parte de actores internos o externos al equipo auditor</t>
  </si>
  <si>
    <t>Mínimo 3 reuniones durante cada proceso auditor.</t>
  </si>
  <si>
    <t>Revisar el alcance y avance de la auditoría interna de control interno, en cuanto a cumplimiento de objetivos, ejecución de pruebas y calidad y pertinencia de las evidencias.</t>
  </si>
  <si>
    <t>A través de mesas de trabajo, para el seguimiento al desarrollo de cada proceso auditor.</t>
  </si>
  <si>
    <t>En caso de evidenciarse influencia externa y/o interna sobre el proceso auditor, se suspenderá la auditoría, se evaluará por parte de la jefatura de la OCI y dependiendo de la situación se comunicará al CICCI para la toma de decisiones sobre el particular.</t>
  </si>
  <si>
    <t>Acta interna de seguimiento a la auditoría interna de control interno.
Acta de Comité CICCI</t>
  </si>
  <si>
    <t>Gestión Documental</t>
  </si>
  <si>
    <t>RC- Gestión Documental 001</t>
  </si>
  <si>
    <t>Seguimiento inadecuado a la validación del inventario contra los expedientes físicos en el archivo central</t>
  </si>
  <si>
    <t>Pérdida de expedientes y/o sustracción de un documento en el archivo central para beneficio propio o de un tercero</t>
  </si>
  <si>
    <t>Investigaciones disciplinarias, penales y fiscales.                                             Pérdida de la memoria institucional.                            Reprocesos y pérdidas económicas.                                       
Observaciones por parte de los entes de control.</t>
  </si>
  <si>
    <t>Alto (4)</t>
  </si>
  <si>
    <t>Secretario(a) General</t>
  </si>
  <si>
    <t>Responsable Área de Archivo y Correspondencia o a quien este delegue</t>
  </si>
  <si>
    <t>Trimestral</t>
  </si>
  <si>
    <t>Validar que los documentos inventariados se encuentren en el expediente físico.</t>
  </si>
  <si>
    <t>Muestreo aleatorio de las series consultadas con mayor frecuencia contra el inventario documental en el FUID.</t>
  </si>
  <si>
    <t>En caso de identificar faltantes en el expediente físico, se confronta contra la carpeta física de préstamo de documentos y se contacta al funcionario o contratista que tenga el documento en préstamo.</t>
  </si>
  <si>
    <t>Acta donde se relacionen las series validadas y en caso de existir faltantes, la confrontación contra la carpeta de préstamos.</t>
  </si>
  <si>
    <t>Actualizar y realizar seguimiento al inventario general del archivo central cada vez que ingresa una transferencia.</t>
  </si>
  <si>
    <t>Responsable Área de Archivo y Correspondencia</t>
  </si>
  <si>
    <t>31 de diciembre de 2020</t>
  </si>
  <si>
    <t>(No. de cajas con ubicación topográfica en el archivo central/Total de cajas recibidas en transferencia)*100
Meta: 100%</t>
  </si>
  <si>
    <t>Recurso humano:  Personal contratista del Área de Archivo y Correspondencia  financiado por el proyecto  de inversión: Fortalecimiento de la gestión institucional de cara a la ciudadanía.</t>
  </si>
  <si>
    <t>El proceso no aportó seguimiento de los controles ni del plan de acción, razón por la cual la Oficina de Control Interno no conto con elementos para evaluar su efectividad.</t>
  </si>
  <si>
    <t>Fomento al Deporte</t>
  </si>
  <si>
    <t>RC- Fomento al Deporte 001</t>
  </si>
  <si>
    <t>Inadecuada aplicación de la resolución vigente, la cual establece los lineamientos para otorgar dichos apoyos.</t>
  </si>
  <si>
    <t>Otorgamiento de apoyos y estímulos a los atletas y entrenadores, sin cumplir con los requisitos establecidos en la resolución vigente</t>
  </si>
  <si>
    <t>Inadecuada asignación de recursos. 
Exclusión e inclusión de deportistas que cumple requisitos para ser apoyados.
Base de datos de deportistas y/o entrenadores desactualizado.
Procesos fiscales.
Procesos disciplinarios.</t>
  </si>
  <si>
    <t>Subdirector(a) Técnico(a) de Recreación y Deporte</t>
  </si>
  <si>
    <t>Responsable de la Subdirección Técnica de Recreación y Deporte</t>
  </si>
  <si>
    <t>Verificar el cumplimiento de los requisitos establecidos en la resolución vigente 406 del 2013, para el otorgamiento de estímulos y apoyos deportivos entregados a los deportistas y/o entrenadores del programa Rendimiento Deportivo.</t>
  </si>
  <si>
    <t>De acuerdo con lo establecido en la resolución vigente 406 del 2013 se realiza mensualmente: Las reuniones de Equipo Multidisciplinario quienes analizan y emiten un concepto sobre los resultados obtenidos en las competiciones, valoraciones y test aplicados y entrega de informes. Reunión de comisión Técnica donde estudian, conceptúan y proponen los apoyos a otorgar al proceso de preparación de cada atleta del Programa de Rendimiento Deportivo para así finalmente el Comité primario verificar, revisar y validar la información de los estímulos y apoyos en el Comité Primario y así proceder a la proyección de la resolución de pago de estímulos y/o apoyos y se envía a Jurídica para control legal.</t>
  </si>
  <si>
    <t xml:space="preserve">
En caso de  presentarse alguna novedad frente a la proyección de la resolución de pago de estímulos y/o apoyos, se notifica al responsable de la STRD, a través de correo electrónico  y se procede a la corrección de la proyección de la resolución que ordena el pago a los deportistas del programa de Rendimiento.</t>
  </si>
  <si>
    <t xml:space="preserve">
Verificación de la información establecida en las reuniones del Equipo Multidisciplinario (UCAD, SIAB, Metodólogos y  Entrenadores) y Comisión Técnica.
Acta de verificación de información, Comité primario y proyección de la resolución de pago de estímulos y/o apoyos.
</t>
  </si>
  <si>
    <t>fuerte</t>
  </si>
  <si>
    <t xml:space="preserve">fuerte </t>
  </si>
  <si>
    <t xml:space="preserve">Directamente </t>
  </si>
  <si>
    <t>no disminuye</t>
  </si>
  <si>
    <t>Generar reporte mensual en el  Sistema de Información Misional del módulo de Apoyos con el fin de garantizar la destinación de los pagos de apoyos y/o estímulos.</t>
  </si>
  <si>
    <t>Responsable Área de Deportes</t>
  </si>
  <si>
    <t>10 Primeros días del mes siguiente</t>
  </si>
  <si>
    <t>(No. de reportes realizados que presentan novedades/Total de reportes realizados)*100
Meta: 0%
Frecuencia: Mensual</t>
  </si>
  <si>
    <t xml:space="preserve">Recurso humano: Funcionarios y personal contratista  de  la Subdirección Técnica de Recreación y Deportes Financiados por el proyecto de Rendimiento deportivo </t>
  </si>
  <si>
    <r>
      <rPr>
        <b/>
        <i/>
        <sz val="10"/>
        <rFont val="Calibri"/>
        <family val="2"/>
      </rPr>
      <t>"Observación a seguimiento agosto OCI:</t>
    </r>
    <r>
      <rPr>
        <i/>
        <sz val="10"/>
        <rFont val="Calibri"/>
        <family val="2"/>
      </rPr>
      <t xml:space="preserve"> En el seguimiento reportado a OCI con corte a agosto, ""componente gestión del riesgo"" hubo un error y el archivo salió sin detalle de seguimiento en el Excel, sin embargo, se remitió los soportes de las reuniones adelantadas para actualizar los riesgos (enlace enviado en reporte: https://drive.google.com/drive/folders/1WiuQxTPcy3BA0s_zYEUe9lhAGO559utI?usp=sharing) por lo que agradecemos tener en cuenta dichos soportes.
</t>
    </r>
    <r>
      <rPr>
        <b/>
        <i/>
        <sz val="10"/>
        <rFont val="Calibri"/>
        <family val="2"/>
      </rPr>
      <t>Seguimiento del periodo</t>
    </r>
    <r>
      <rPr>
        <i/>
        <sz val="10"/>
        <rFont val="Calibri"/>
        <family val="2"/>
      </rPr>
      <t xml:space="preserve">: Para el último cuatrimestre de 2020, se realizaron las siguientes mesas de trabajo, donde se tuvo en cuenta las observaciones por parte de la OCI y la OAP:
- Septiembre 9 - Mesa con OAP
- Noviembre 24 - Mesa con OCI
- Diciembre 17 - Mesa con OAP
EVIDENCIA: Programación de reuniones/ Actas de reunión"
</t>
    </r>
  </si>
  <si>
    <t xml:space="preserve">Evaluación del Control: Una vez evaluadas las evidencias:  Actas de reuniones del Equipo Técnico, donde se pudo verificar el seguimiento, el análisis y concepto sobre los resultados por parte del equipo, se considera que el control fue aplicado efectivamente. 
Plan De acción: Se evidencia la implementación de la acción, toda vez que se verifica las resoluciones y  los  reporte de pagos de los meses de octubre, noviembre y diciembre 2020.
Evaluación al Indicador: Se reporta seguimiento.
</t>
  </si>
  <si>
    <t>Planeación de la Gestión</t>
  </si>
  <si>
    <t>RC- Planeación de la Gestión 001</t>
  </si>
  <si>
    <t>Información inexacta, errónea o incompleta proporcionada por las áreas y dependencias en los estudios de conveniencia</t>
  </si>
  <si>
    <t>Aprobación de estudios de conveniencia y oportunidad sin el cumplimiento de requisitos para el beneficio particular</t>
  </si>
  <si>
    <t>Investigaciones disciplinarias.
Observaciones de entes de vigilancia y control.</t>
  </si>
  <si>
    <t>Jefe Oficina Asesora de Planeación</t>
  </si>
  <si>
    <t>Secretario Ejecutivo
Personal especializado</t>
  </si>
  <si>
    <t>Por cada estudio de conveniencia y oportunidad</t>
  </si>
  <si>
    <t>Revisar los estudios de conveniencia y oportunidad para verificar si estos cumplen con los requisitos establecidos.</t>
  </si>
  <si>
    <t>Comparando con las actividades establecidas en la vigencia para cada proyecto de inversión.
Verificando que el objeto se encuentra en el Plan Anual de Adquisiciones.</t>
  </si>
  <si>
    <t>Se devuelve a la dependencia correspondiente solicitando su corrección.</t>
  </si>
  <si>
    <t>Relación consecutiva de estudios de conveniencia la cual contiene la trazabilidad de la recepción y envío del estudio.</t>
  </si>
  <si>
    <t>Revisar y actualizar el procedimiento de aprobación de estudios de conveniencia, de acuerdo con las nuevas directrices de la Dirección General y Secretaría General.</t>
  </si>
  <si>
    <t>30 de abril de 2020</t>
  </si>
  <si>
    <t>Procedimiento de aprobación de estudios de conveniencia ajustado</t>
  </si>
  <si>
    <t>Recurso humano: Funcionarios y personal contratista  de la Oficina Asesora de Planeación financiado por el proyecto  de inversión: Fortalecimiento de la gestión institucional de cara a la ciudadanía.</t>
  </si>
  <si>
    <t xml:space="preserve">No reportamos avance de acuerdo a las razón expuesta en el seguimiento del mes de agosto de 2020. </t>
  </si>
  <si>
    <t>La Oficina de Control Interno en el seguimiento con corte a 31 de agosto de 2020 recomendó revisar, evaluar y establecer aquellos riesgos que pueden afectar este proceso de índole estratégico, toda vez, que el proceso dio por improcedente la continuación del seguimiento del riesgo. En consecuencia, para la vigencia 2020 no contó con mapa de riesgo, por lo que se requiere su formulación para la vigencia 2021, teniendo en cuenta que el IDRD, no esta administrando los riesgos que puedan llegar a afectar su gestión estratégica.</t>
  </si>
  <si>
    <t>Control no efectivo  (No se actualizo el mapa de riesgo)</t>
  </si>
  <si>
    <t>Gestión de Tecnología de la Información y las Comunicaciones</t>
  </si>
  <si>
    <t>RC- Gestión de Tecnología de la Información y las Comunicaciones 001</t>
  </si>
  <si>
    <t>Delegación de ingreso a sistemas de información a funcionarios no autorizados.</t>
  </si>
  <si>
    <t>Manipulación y adulteración de la información contenida en los sistemas de información para beneficio propio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</si>
  <si>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</si>
  <si>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Subdirector(a) Administrativo(a) y Financiero(a)
Responsable Área de Sistemas</t>
  </si>
  <si>
    <t>El administrador del sistema de información</t>
  </si>
  <si>
    <t>De acuerdo con cada solicitud de servicio tecnológico</t>
  </si>
  <si>
    <t>Validar la solicitud de servicio tecnológico sea generada por el jefe de la dependencia, donde se definan claramente los roles y perfiles de acceso al sistema de información y así asignar los permisos solicitados de acuerdo a los (ANS) establecidos.</t>
  </si>
  <si>
    <t>La validación se realiza teniendo en cuenta el catálogo de servicios.
Así mismo, el administrador del sistema de información valida que la solicitud  sea clara y precisa y procede a dar las autorizaciones de acuerdo a la solicitud.</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</si>
  <si>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</si>
  <si>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Trazabilidad de la solicitud del servicio tecnológico en el sistema de mesa de servicio.</t>
  </si>
  <si>
    <t xml:space="preserve">Fuerte </t>
  </si>
  <si>
    <t>Revisar actualizaciones de roles y perfiles de usuario cuando se presentes cambios de responsables de área y/o dependencia (radicado y/o requerimiento de la mesa de servicio )</t>
  </si>
  <si>
    <t>Responsable Área de Sistemas</t>
  </si>
  <si>
    <t xml:space="preserve">(Revisiones ejecutadas/revisiones solicitadas )*100
Meta: 100%
Frecuencia: Semestral 
</t>
  </si>
  <si>
    <t>Recurso humano: Funcionarios   y personal contratista del  Área de sistemas financiado por el proyecto  de inversión: Fortalecimiento de la gestión institucional de cara a la ciudadanía.</t>
  </si>
  <si>
    <t>Se atendierón la solicitudes escaladas en la mesa de servicio de actualizaciones de roles y perfiles de usuario.
 Se realiza seguimiento mensual de las encuestas de satisfaccion de cada uno de los usuario que la respondio y calificó con un valor inferior a 4, se pregunta a los usuarios las razones por los cuales dio la calificación y se tienen en cuenta las observaciones para mejorar los tiempos de antención.</t>
  </si>
  <si>
    <t xml:space="preserve">Evaluación del control 1: Una vez revisadas las evidencias aportadas en drive por la SAF, no se observó soportes que den cuentas de la ejecución del control.
Evaluación del control 2: Una vez revisadas las evidencias aportadas en drive por la SAF, no se observó soportes que den cuentas de la ejecución del control.
Evaluación del control 3: Una vez revisadas las evidencias aportadas en drive por la SAF, no se observó soportes que den cuentas de la ejecución del control.
Evaluación del control 4: Una vez revisadas las evidencias aportadas en drive por la SAF, no se observó soportes que den cuentas de la ejecución del control.
Evaluación del control 5: En las evidencias aportadas por el proceso se pudo verificar la trazabilidad de los casos generados y cerrados por la mesa de servicios.
Plan de acción: No se aportan evidencias que le permita a la Oficina de Control Interno evaluar la eficacia.
Se concluye que los controles fueron inefectivos debido a que no se cumplen con una de las variables del control asociadas a la evidencia
</t>
  </si>
  <si>
    <t>Control no efectivo (falta de evidencia)</t>
  </si>
  <si>
    <t>Ataques cibernéticos</t>
  </si>
  <si>
    <t>Grupo de infraestructura</t>
  </si>
  <si>
    <t>Cada de vez que se presenta un cambio o actualización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</si>
  <si>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</si>
  <si>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valida si las alertas generadas aplican a los sistemas operativos de servidores o dispositivos de red, así como si se requiere cambios en las políticas de control de acceso en el firewall, de ser necesario se genera ventana de mantenimiento la cual debe ser solicitada mediante el formato de 	solicitud de cambio de seguridad de la información, el cual es aprobado por el responsable de sistemas.</t>
  </si>
  <si>
    <t>En caso de requerir un cambio de configuración crítico debido a la urgencia de la vulnerabilidad, se aprueba y se realiza de manera inmediata y se formaliza  el formato después de realizada la acción.</t>
  </si>
  <si>
    <t>Formato de solicitud de cambio de seguridad de la información.</t>
  </si>
  <si>
    <t xml:space="preserve">Divulgación inapropiada de las claves de acceso por parte de los usuarios </t>
  </si>
  <si>
    <t xml:space="preserve">Preventivo </t>
  </si>
  <si>
    <t xml:space="preserve">Semestral </t>
  </si>
  <si>
    <t xml:space="preserve">Validar la información contenida en las piezas comunicacionales a ser socializadas a los funcionarios y contratistas del IDRD por medio de los sistemas de información el correo institucional </t>
  </si>
  <si>
    <t xml:space="preserve">Se elaboran piezas comunicacionales  con medidas preventivas para evitar que los funcionarios y contratistas del IDRD revelen sus  claves de acceso a los sistemas de información.
</t>
  </si>
  <si>
    <t xml:space="preserve">Se realizan las correcciones  al contenido de las piezas comunicacionales previo a su socialización </t>
  </si>
  <si>
    <t xml:space="preserve">Correo electrónico con la aprobación por parte del responsable del Área de Sistemas </t>
  </si>
  <si>
    <t>Definición inadecuada de perfiles de usuario por parte de los líderes de los módulos de aplicaciones.</t>
  </si>
  <si>
    <t>Responsable administrador del sistema de información</t>
  </si>
  <si>
    <t>Anual</t>
  </si>
  <si>
    <t>Cotejar con el administrador funcional del sistema de información y el jefe de cada área los roles y perfiles de cada área del IDRD en cada sistema de información.</t>
  </si>
  <si>
    <t>Se realiza reunión con los jefes de cada área o quien este delegue para la revisión de la matriz de roles y perfiles de cada sistema de información, en compañía del administrador funcional del sistema de información.</t>
  </si>
  <si>
    <t>Si son detectadas desviaciones son informadas de manera formal al responsable del proceso o en su defecto al jefe inmediato del área y/o dependencia.</t>
  </si>
  <si>
    <t>Actas de reunión con los jefes de área o quien este delegue, el administrador funcional y el administrador del sistema de información.</t>
  </si>
  <si>
    <t>Facilitar el acceso a los sistemas de información de usuarios que no cuenten con vínculo laboral o contractual por requerimientos de los Subdirectores, Jefes y Responsables de área.</t>
  </si>
  <si>
    <t>Coordinador de mesa de servicios</t>
  </si>
  <si>
    <t>Validar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</si>
  <si>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</si>
  <si>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la autorización para prorrogar los permisos de acceso.</t>
  </si>
  <si>
    <t>Casos generados en la herramienta de administración de mesa de servicios.</t>
  </si>
  <si>
    <t>Gestión Financiera</t>
  </si>
  <si>
    <t>RC- Gestión Financiera 001</t>
  </si>
  <si>
    <t>Pagos a terceros no autorizados por el ordenador del gasto</t>
  </si>
  <si>
    <t>Desviación de los recursos públicos para beneficio particular</t>
  </si>
  <si>
    <t>Investigaciones y sanciones disciplinarias, fiscales y penales.
Detrimento patrimonial.</t>
  </si>
  <si>
    <t xml:space="preserve">Mayor (4) </t>
  </si>
  <si>
    <t xml:space="preserve">Alto (4) </t>
  </si>
  <si>
    <t>Subdirector Administrativo y Financiero</t>
  </si>
  <si>
    <t xml:space="preserve">
Jefe de presupuesto 
Jefe Financiera  y Tesorero General
</t>
  </si>
  <si>
    <t>Cada vez que se requiera  generar un pago</t>
  </si>
  <si>
    <t xml:space="preserve">Verificar que los recursos se destinen para los pagos que han sido autorizados por el ordenador del gasto  </t>
  </si>
  <si>
    <t xml:space="preserve">Para los recursos de transferencia verificar que  la orden de pago preliminar registrada y  generada en el aplicativo de la Secretaría Distrital de  Hacienda (OPGET)   contenga los datos del tercero y el numero de la cuenta bancaria descritos en la orden de pago individual o colectiva suscrita por el  ordenador del gasto para así proceder con las firmas digitales  del Jefe de Presupuesto y Ordenador del Gasto en OPGET
Para los recursos administrados verificar que el comprobante de egreso  contenga los datos del tercero y el número de la  cuenta bancaria descritos en la  orden de pago individual o colectiva suscrita por el ordenador del gasto, para así proceder con los vistos buenos en los comprobantes de egreso y luego con  las firmas  (primera (tesorero)  y segunda ( jefe financiera) ) en el portal bancario </t>
  </si>
  <si>
    <t xml:space="preserve">No se genera el pago y se devuelve al ordenador del gasto </t>
  </si>
  <si>
    <t xml:space="preserve">
Para los recursos de transferencia:   firma digital en el sistema OPGET de la Secretaria Distrital de Hacienda 
Para los recursos administrados: Comprobante de egreso y firmas (primera y segunda) en portal bancario </t>
  </si>
  <si>
    <t xml:space="preserve">Alto(4) </t>
  </si>
  <si>
    <t xml:space="preserve">Verificar trimestralmente con una muestra de comprobantes de egreso seleccionados aleatoriamente que se haya generado el pago en valor, cuenta y tercero para los cuales generó la autorización el ordenador del gasto (actas de las verificaciones realizadas).
</t>
  </si>
  <si>
    <t>Responsable del Área Financiera</t>
  </si>
  <si>
    <t>1  febrero  a 31 diciembre  de 2020</t>
  </si>
  <si>
    <t xml:space="preserve">(No. de verificaciones realizadas/Total de verificaciones programadas)*100
Meta: 100%
FRECUENCIA: TRIMESTRAL </t>
  </si>
  <si>
    <t>Recurso humano: Funcionarios  y personal contratista  de la Subdirección Administrativa y Financiera  financiado por el proyecto  de inversión: Fortalecimiento de la gestión institucional de cara a la ciudadanía.</t>
  </si>
  <si>
    <t>Se realizó la verificación del valor, tercero y la cuenta bancaria con respecto a la orden de pago remitida por el ordenador del gasto, a una muestra de comprobantes de egreso del trimestre Septiembre- Diciembre del  2020. No se encontraron desviaciones. Se anexan actas correspondiente.</t>
  </si>
  <si>
    <t>De acuerdo con el planteamiento del proceso el control y el plan de acción están concatenado entre sí.  Para lo cual aportan como evidencia acta de reunión unipersonal de seguimiento donde se realiza verificación del valor, tercero y la cuenta bancaria con respecto a la orden de pago remitida por el ordenador del gasto.
Se concluye que el control es inefectivo, teniendo en cuenta que no es procedente que tanto la implementación del control y del plan de acción se concentre en una sola persona por cuanto la acción propuesta busca validar la efectividad del control establecido, siendo precisamente un riesgo de corrupción. Por lo anterior se requiere que se replantee para la vigencia 2021.
No se evidencia soportes de la aplicación de los controles ni seguimiento al indicador.</t>
  </si>
  <si>
    <t>Inclusión de gastos no autorizados o afectación de rubros que no corresponden con el objeto de gasto</t>
  </si>
  <si>
    <t xml:space="preserve">Jefe Área de Presupuesto 
</t>
  </si>
  <si>
    <t>Cada vez que se requiera  generar un registro presupuestal</t>
  </si>
  <si>
    <t xml:space="preserve">Verificar que  las apropiaciones presupuestales estén soportadas con una orden de pago o un compromiso contractual </t>
  </si>
  <si>
    <t>Verificar que el documento que ordena el pago ( orden de pago, resolución, etc.) se encuentre suscrito  por parte del ordenador del gasto , luego proceder a transcribir la información a SEVEN , cotejar datos, revisar  y firmar registro presupuestal. 
Verificar que el contrato se encuentre suscrito  por parte del ordenador del gasto y el contratista, luego  proceder a transcribir la información a SEVEN, cotejar datos, revisar y firmar registro presupuestal.</t>
  </si>
  <si>
    <t xml:space="preserve">No se tramita el registro y se devuelve al ordenador del gasto correspondiente </t>
  </si>
  <si>
    <t xml:space="preserve">Registro presupuestal firmado por el Jefe de Presupuesto </t>
  </si>
  <si>
    <t>Gestión de Talento Humano</t>
  </si>
  <si>
    <t>RC- Gestión de Talento Humano - 001</t>
  </si>
  <si>
    <t>Mala intención del tercero al solicitar la información</t>
  </si>
  <si>
    <t>Revelación de información reservada y clasificada de historias laborales por parte de servidores públicos para beneficio propio o de terceros</t>
  </si>
  <si>
    <t>Daños antijurídicos.
Demandas.
Sanciones y multas.</t>
  </si>
  <si>
    <t xml:space="preserve">Moderado (3) </t>
  </si>
  <si>
    <t>Subdirector(a) Administrativo(a) y Financiero(a)</t>
  </si>
  <si>
    <t>Responsable del área de Talento Humano</t>
  </si>
  <si>
    <t>Cada vez que se recibe una solicitud</t>
  </si>
  <si>
    <t>Verificar el origen de la solicitud y su finalidad</t>
  </si>
  <si>
    <t>Analizando la procedencia y la finalidad de la solitud ya sea a través de medio físico o digital</t>
  </si>
  <si>
    <t>Responder negando la solicitud y justificando la respuesta</t>
  </si>
  <si>
    <t>Respuesta a la solicitud ya sea física o digital informando la decisión de préstamo</t>
  </si>
  <si>
    <t xml:space="preserve">Moderado(3) </t>
  </si>
  <si>
    <t>Realizar acuerdos de confidencialidad al personal del Área de Talento Humano que tiene acceso a las historias laborales.</t>
  </si>
  <si>
    <t>Responsable Área Talento Humano</t>
  </si>
  <si>
    <t xml:space="preserve"> 15 diciembre   de 2020
NOTA: El cumplimiento de esta acción dependerá de la terminación del aislamiento preventivo </t>
  </si>
  <si>
    <t xml:space="preserve">(No. de acuerdos de confidencialidad suscritos/Total de funcionarios y contratistas del Área Talento Humano)*100
Meta: 100%
.
Frecuencia: anual </t>
  </si>
  <si>
    <t>Recurso humano: Funcionarios y personal contratista del Área de Talento Humano  financiado por el proyecto  de inversión: Fortalecimiento de la gestión institucional de cara a la ciudadanía.</t>
  </si>
  <si>
    <t>El Area de Talento Humano ha realizado el respectivo control a las solicitudes de prestamo de las Historias Laborales que se han realizado durante este trimestre por las personas del Área misma que se han desplazado a la Sede Administrativa para consultar los temas que se ha requerido, tal y como consta en la "Planilla de prestamos de Hojas de Vida" diligenciado Para este trimetsre.
En cuanto a los otros controles se refiere, debido a la situación de emergencia sanitaria generada por el COVID-19, no se han reciido solicitudes externas de prestamo y/o consulta de HIstorias Laborales, ni de manera física ni digital.
Finalmente, en lo relacionado con el plan de Acción estalecido para este riesgo, el Area de Talento Humano diseñó, el formato de acuerdo de confidencialidad para ser firmado por todos los integrantes del equipo de trabajo y posterior a esto procedió a  solicitar el control de legalidad, momemto en el cual la oficina asesora juridica determinó que esa clausula solo la debian firmar los funcionarios de planta, considerando que los contratistas tienen inmerso en el clausuado general de los contratos, la CLAUSULA DECIMA OCTVA, denominada CONFIDENCIALIDAD DE LA INFORMACIÓN tal y como consta en las evidencias que se allegan.</t>
  </si>
  <si>
    <t xml:space="preserve">Evaluación del Control 1: La Oficina de Control Interno, no logró evaluar la efectividad de los controles, debido a que  el proceso alude "no se han recibido solicitudes externas de préstamo y/o consulta de Historias Laborales, ni de manera física ni digital".
Evaluación del Control
 Evaluación del Control2. Se evidencia la implementación del formato Préstamo de Hojas de vida. En donde se observa las firma de los usuarios que acceden a la información
Evaluación del Control3. Se evidencia la implementación del formato Préstamo de Hojas de vida. En donde se observa las firma de los usuarios que acceden a la información.
Plan de acción: Se mantiene la observación realizada por la OCI en el anterior seguimiento, ya que no se pudo verificar la existencia del formato CONFIDENCIALIDAD DE LA INFORMACIÓN y no se encuentra cargado en el aplicativo ISOLUCION. 
Se concluye que los controles establecidos son efectivos.
No se reporta seguimiento al indicador.
</t>
  </si>
  <si>
    <t xml:space="preserve">Control efectivo </t>
  </si>
  <si>
    <t>Deficiencias en el manejo  documental y de archivo de las historias laborales</t>
  </si>
  <si>
    <t>Encargado del archivo de las historias laborales</t>
  </si>
  <si>
    <t>Restringir el acceso al área de archivo de las historias laborales</t>
  </si>
  <si>
    <t>El encargado del archivo de las historias laborales es la única persona que tiene acceso a este espacio y no tiene permitido dejar ingresar a personal no autorizado, o dejar solo a funcionarios o contratistas del área de Talento Humano cuando realizan la consulta de alguna de historia laboral</t>
  </si>
  <si>
    <t>Comunicar al responsable del área de Talento Humano.</t>
  </si>
  <si>
    <t>Formato préstamo de hojas de vida</t>
  </si>
  <si>
    <t>Manipulación de las herramientas tecnológicas de la entidad para uso propio o de terceros</t>
  </si>
  <si>
    <t>Supervisar la consulta de los documentos para evitar la captura de información con fotografía, vídeo u otro medio tecnológico</t>
  </si>
  <si>
    <t>Durante la consulta por parte del solicitante se realiza en sala y bajo la supervisión del responsable del área de Talento Humano</t>
  </si>
  <si>
    <t>Informar a los entes de control que apliquen</t>
  </si>
  <si>
    <t>Administración y Mantenimiento de Parques y Escenarios</t>
  </si>
  <si>
    <t>RC-Administración y Mantenimiento de parques y escenarios 001</t>
  </si>
  <si>
    <t>No aplicación de los requisitos establecidos en el manual de aprovechamiento económico</t>
  </si>
  <si>
    <t>Omitir los criterios normativos,  procedimentales y tarifarios para el beneficio  propio de la persona encargada del tramite del préstamo del parque y/o escenario</t>
  </si>
  <si>
    <t>Acciones legales.
Quejas y reclamos.
Disminución de ingresos por aprovechamiento económico.
Pérdida de buena imagen y credibilidad del Instituto.</t>
  </si>
  <si>
    <t>Subdirector(a) Técnico(a) de Parques
Responsable de área Administración de Escenarios</t>
  </si>
  <si>
    <t xml:space="preserve">Profesional contratado para realizar las visitas de seguimiento y control del aprovechamiento económico  </t>
  </si>
  <si>
    <t>Verificar el cumplimiento de requisitos establecidos en el manual de aprovechamiento económico.</t>
  </si>
  <si>
    <t>Mediante visita de seguimiento y control con el fin de validar  lo número de préstamos realizados a los usuarios, así como los valores recaudados frente a lo descrito en el manual de aprovechamiento económico.</t>
  </si>
  <si>
    <t xml:space="preserve">
Informar al jefe de área responsable</t>
  </si>
  <si>
    <t>Informe de visitas realizadas.
Actas de reuniones.</t>
  </si>
  <si>
    <t>Disponer de un micrositio en la página web de la entidad, en el cual el solicitante consulte, liquide y pague la cancha sintética que desea solicitar en préstamo.</t>
  </si>
  <si>
    <t>Responsable Área de Promoción de Servicios</t>
  </si>
  <si>
    <t>20 de diciembre de 2020</t>
  </si>
  <si>
    <t>Tramite virtualizado al 100%</t>
  </si>
  <si>
    <t>Recurso humano: Funcionarios y personal contratista de la Subdirección Técnica de Parques</t>
  </si>
  <si>
    <t>La actualización de esta matriz se realizó el 20 de octubre.
Para los mese de noviembre y diciembre los permisos de Parques y Escenarios con aprovechamiento economico no se realizaron por lo cual se espera poder realizar seguimiento a los controles a partir del mes de enero. se adjunta evidencia (E4).</t>
  </si>
  <si>
    <t xml:space="preserve">Se evidenció actualización  del mapa de riesgo de corrupción el 20-oct-2020, lo que impide realizar una evaluación de la efectividad de los controles toda vez que el proceso alude que para los meses de noviembre y diciembre los permisos de Parques y Escenarios con aprovechamiento económico no se realizaron. 
De otra parte, el plazo de la acción se venció, por lo anterior se recomienda que esta sea incluida en mapa de riesgo  2021.
Es importante anotar que con el planteamiento del riesgo anterior: "Préstamo de parques y/o escenarios  a usuarios, sin el cumplimiento de los requisitos establecidos a nivel documental, normativo y procedimental para el beneficio particular",  en la Auditoría de Ingresos  Percibidos por Espectáculos Públicos vigencia 2019 y atención a la queja radicada bajo el número 20192100424692 del 02-dic-2019  se observó una posible materialización del mismo.
</t>
  </si>
  <si>
    <t xml:space="preserve">Control no efectivo  </t>
  </si>
  <si>
    <t>Servicio a la Ciudadanía</t>
  </si>
  <si>
    <t>RC- Servicio a la Ciudadanía 001</t>
  </si>
  <si>
    <t>Desempeño de los procesos: Flujo de información y uso sistemático del conocimiento que determinan la interacción con otros procesos y la mejora del desempeño institucional</t>
  </si>
  <si>
    <t>Políticos: Relacionamiento del Estado con la ciudadanía</t>
  </si>
  <si>
    <t xml:space="preserve">Manipulación de la información contenida en sistemas de información y/o bases de datos </t>
  </si>
  <si>
    <t>Omitir el registro de una PQRDS en los sistemas de información y/o bases de datos con el fin de no dejar trazabilidad de estas para el beneficio propio o de  un tercero</t>
  </si>
  <si>
    <t>Investigaciones disciplinarias, fiscales o penales.
Pérdida de imagen o reputación institucional.</t>
  </si>
  <si>
    <t>Responsable Área de Atención al Cliente, Quejas y Reclamos</t>
  </si>
  <si>
    <t>Cada vez que ingresa una PQRDS</t>
  </si>
  <si>
    <t>Verificar que para cada PQRDS le corresponda un radicado ORFEO y SDQS.</t>
  </si>
  <si>
    <t>Comparando la información de los aplicativos.</t>
  </si>
  <si>
    <t>Ingresar la información a la base de datos.</t>
  </si>
  <si>
    <t>Base de datos actualizada</t>
  </si>
  <si>
    <t>Implementar interface para que a las PQRDS se les asigne su radicado SDQS y ORFEO de manera simultánea, lo cual evita que se omita la gestión de su respuesta.</t>
  </si>
  <si>
    <t>30 de agosto de 2020</t>
  </si>
  <si>
    <t>Interfaz unificada y en operación
Meta: 100% de la interfaz unificada</t>
  </si>
  <si>
    <t>Recurso humano: Funcionarios y personal contratistas  del Área de Atención al Cliente, Quejas y Reclamos y Área de Sistemas  financiado por el proyecto  de inversión: Fortalecimiento de la gestión institucional de cara a la ciudadanía
Recurso  logístico : Interface</t>
  </si>
  <si>
    <t>La Oficina de Atención al Ciudadano, Quejas y Reclamos ha adelantado durante la vigencia 2020 el proceso de armonización del sistema de gestión documental ORFEO y la plataforma Bogotá Te Escucha, durante la se han realizado 7 mesas de trabajo con el Área de Sistemas con el propósito de lanzar este desarrollo al ambiente de producción; reuniones realizadas los días el 4 de agosto, 22 de octubre, 5 y 11 de noviembre, y los días 1,3 y 16 de diciembre. Sin embargo, para finalizar este proceso, aún es necesario incluir en el sistema ORFEO la función de creación de terceros anónimos y de personas jurídicas; con este desarrollo finalizado, se espera que la Alcaldía Mayor de Bogotá apruebe la armonización de las plataformas y permita el ingreso a producción de este desarrollo.
Así mismo, se reporta que el control se lleva en la base de datos de gestión de PQRDS en drive a la cual OCI tiene acceso, control que se realiza diariamente por los profesiones del Área y de los usuarios Bogotá Te Escucha de las diferentes áreas y dependencias, entendiendo el proceso como transversal para la entidad.</t>
  </si>
  <si>
    <t xml:space="preserve">Evaluación de Controles: El proceso aporta evidencia para el cumplimiento del control que permite mitigar el riesgo. Se considera  importante que el proceso continúe con el control. 
Plan de acción: El proceso remite evidencias del avance de la armonización ORFEO - Bogotá Te Escucha, en ambiente de pruebas, por lo que es necesario que culminen con las actividades pendientes para su puesta en producción, en consecuencia deberá incorporarse en el mapa de riesgos 2021.
</t>
  </si>
  <si>
    <t>Gestión de Recursos Físicos</t>
  </si>
  <si>
    <t>RC- Gestión de Recursos Físicos 001</t>
  </si>
  <si>
    <t>Falta de verificación oportuna de los inventarios físicos de los bienes devolutivos en servicio</t>
  </si>
  <si>
    <t>Posible apropiación de bienes por parte de un servidor público de la entidad.</t>
  </si>
  <si>
    <t>Investigaciones disciplinarias, fiscales o penales para el tercero responsable de los bienes a cargo y/o encargado de bodega.
Retrasos o interrupción en la realización de las actividades y  operaciones de las diferentes áreas de la entidad.</t>
  </si>
  <si>
    <t>Subdirector(a) Administrativo(a) y Financiero(a)
Responsable Área Apoyo Corporativo</t>
  </si>
  <si>
    <t>Almacenista General</t>
  </si>
  <si>
    <t>Cada vez que realice una toma física de inventario de bienes de la entidad</t>
  </si>
  <si>
    <t>Validar la existencia de los bienes a cargo de funcionarios y contratistas para asegurar la custodia y buen uso de los bienes devolutivos de la entidad.</t>
  </si>
  <si>
    <t>Se utilizan varios mecanismos para la ejecución de este control donde se destacan:
La realización de  inventarios  aleatorios y  de ley.
La Oficina de Control Interno  realiza auditorías al Almacén General para validar los inventarios de la entidad. 
Se registra en el sistema de información financiera la totalidad de los bienes de la entidad.
Por último , se realiza conciliación con el Área de Contabilidad, con el fin de comparar la información financiera con los bienes inventariados.</t>
  </si>
  <si>
    <t>Se denuncia el acto y se realiza el procedimiento respectivo de restitución del bien y a su vez se reporta a los entes de vigilancia y control para dar inicio a los procesos sancionatorios.</t>
  </si>
  <si>
    <t>Se deja registro en actas de Comité de Inventarios donde interviene la Oficina de Control Interno y queda evidencia de la toma de decisiones frente a los bienes de la entidad.
El sistema de información financiera de la entidad genera comprobantes de ingreso y egreso de los bienes cargados en el inventario.
Al final de cada vigencia el Almacén General genera un Informe de Toma Física con el reporte de la totalidad de los bienes de la entidad. 
Se deja registro de la entrada y salida por parte de la empresa de vigilancia como evidencia del movimiento de los bienes de la entidad.</t>
  </si>
  <si>
    <t>Realizar dos tomas físicas aleatorias a los bienes devolutivos de la entidad.</t>
  </si>
  <si>
    <t>30 de junio y 31 de diciembre de 2020</t>
  </si>
  <si>
    <t>Número de tomas físicas aleatorias realizadas
Meta: 2 tomas físicas</t>
  </si>
  <si>
    <t>Recurso humano: Funcionarios y personal contratista   del  Área de Almacén General financiado por el proyecto  de inversión: Fortalecimiento de la gestión institucional de cara a la ciudadanía.</t>
  </si>
  <si>
    <t xml:space="preserve">El Área de Almacén General, previo a la emergencia sanitaria debido al Covid 19 continuo con las actividades planteadas en el Mapa de Riesgos con el fin de evitar que estos riesgos se materializaran (ver anexos inventarios a diferentes areas del Instituto y la Bodega del Almacen General)donde se evidencia el cumplimiento  de la acción para las fechas planteadas, adicional dichas evidencias fueron enviadas en su momento como soporte de la Politica de Riesgos. </t>
  </si>
  <si>
    <t xml:space="preserve">Se evidencia seguimiento por parte del proceso del mapa de riesgo del primer semestre, el cual fue objeto de observaciones por parte de la Oficina de Control Interno que fueron atendidas por el proceso con la actualización del mapa de riesgos de corrupción el 9 de diciembre de 2020.
No obstante, el proceso presentó evidencias del seguimiento del control y plan de acción del mapa de riesgos del primer semestre. En virtud de lo anterior no evidencia de la administración  del riesgo, aplicación de controles y ejecución del plan de acción producto de la reformulación del mapa. Por lo cual no se evalúa la gestión del riesgo.
</t>
  </si>
  <si>
    <t>No  fue posible evaluarlo</t>
  </si>
  <si>
    <t>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</si>
</sst>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C0A]d\-mmm\-yy;@"/>
  </numFmts>
  <fonts count="10" x14ac:knownFonts="1">
    <font>
      <sz val="11"/>
      <color theme="1"/>
      <name val="Calibri"/>
      <family val="2"/>
      <scheme val="minor"/>
    </font>
    <font>
      <sz val="11"/>
      <color theme="1"/>
      <name val="Calibri"/>
      <family val="2"/>
      <scheme val="minor"/>
    </font>
    <font>
      <b/>
      <sz val="10"/>
      <name val="Calibri"/>
      <family val="2"/>
    </font>
    <font>
      <sz val="10"/>
      <name val="Calibri"/>
      <family val="2"/>
    </font>
    <font>
      <sz val="11"/>
      <color indexed="8"/>
      <name val="Calibri"/>
      <family val="2"/>
      <charset val="1"/>
    </font>
    <font>
      <i/>
      <sz val="10"/>
      <name val="Calibri"/>
      <family val="2"/>
    </font>
    <font>
      <sz val="10"/>
      <color rgb="FFFF0000"/>
      <name val="Arial"/>
      <family val="2"/>
    </font>
    <font>
      <b/>
      <i/>
      <sz val="10"/>
      <name val="Calibri"/>
      <family val="2"/>
    </font>
    <font>
      <b/>
      <u/>
      <sz val="10"/>
      <name val="Calibri"/>
      <family val="2"/>
    </font>
    <font>
      <sz val="11"/>
      <color rgb="FF000000"/>
      <name val="Calibri"/>
      <family val="2"/>
      <charset val="1"/>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A3A1D5"/>
        <bgColor indexed="64"/>
      </patternFill>
    </fill>
    <fill>
      <patternFill patternType="solid">
        <fgColor rgb="FFFFFFFF"/>
        <bgColor rgb="FF000000"/>
      </patternFill>
    </fill>
    <fill>
      <patternFill patternType="solid">
        <fgColor rgb="FFFFFFFF"/>
        <bgColor rgb="FFFFFFCC"/>
      </patternFill>
    </fill>
    <fill>
      <patternFill patternType="solid">
        <fgColor rgb="FFFF5050"/>
        <bgColor indexed="64"/>
      </patternFill>
    </fill>
    <fill>
      <patternFill patternType="solid">
        <fgColor theme="4" tint="0.79998168889431442"/>
        <bgColor indexed="64"/>
      </patternFill>
    </fill>
    <fill>
      <patternFill patternType="solid">
        <fgColor theme="5"/>
        <bgColor indexed="64"/>
      </patternFill>
    </fill>
    <fill>
      <patternFill patternType="solid">
        <fgColor rgb="FFFFFF00"/>
        <bgColor indexed="64"/>
      </patternFill>
    </fill>
    <fill>
      <patternFill patternType="solid">
        <fgColor theme="0"/>
        <bgColor theme="0"/>
      </patternFill>
    </fill>
    <fill>
      <patternFill patternType="solid">
        <fgColor theme="0"/>
        <bgColor rgb="FFFFFFFF"/>
      </patternFill>
    </fill>
    <fill>
      <patternFill patternType="solid">
        <fgColor rgb="FF92D050"/>
        <bgColor indexed="64"/>
      </patternFill>
    </fill>
    <fill>
      <patternFill patternType="solid">
        <fgColor rgb="FFFFFFFF"/>
        <bgColor rgb="FFFBE5D6"/>
      </patternFill>
    </fill>
    <fill>
      <patternFill patternType="solid">
        <fgColor theme="0"/>
        <bgColor rgb="FFFBE5D6"/>
      </patternFill>
    </fill>
    <fill>
      <patternFill patternType="solid">
        <fgColor rgb="FFFFC000"/>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4" fillId="0" borderId="0"/>
    <xf numFmtId="0" fontId="1" fillId="0" borderId="0"/>
    <xf numFmtId="0" fontId="1" fillId="0" borderId="0"/>
    <xf numFmtId="0" fontId="9" fillId="0" borderId="0"/>
  </cellStyleXfs>
  <cellXfs count="137">
    <xf numFmtId="0" fontId="0" fillId="0" borderId="0" xfId="0"/>
    <xf numFmtId="0" fontId="2" fillId="2" borderId="0" xfId="0" applyFont="1" applyFill="1" applyAlignment="1">
      <alignment vertical="center"/>
    </xf>
    <xf numFmtId="0" fontId="2" fillId="2" borderId="3" xfId="0" applyFont="1" applyFill="1" applyBorder="1" applyAlignment="1">
      <alignment vertical="center"/>
    </xf>
    <xf numFmtId="0" fontId="3" fillId="2"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2" borderId="0" xfId="0" applyFont="1" applyFill="1"/>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8" xfId="0" applyFont="1" applyFill="1" applyBorder="1" applyAlignment="1">
      <alignment horizontal="left" vertical="center"/>
    </xf>
    <xf numFmtId="0" fontId="2" fillId="0" borderId="8" xfId="0" applyFont="1" applyBorder="1" applyAlignment="1">
      <alignment horizontal="left" vertical="center" wrapText="1"/>
    </xf>
    <xf numFmtId="0" fontId="3" fillId="0" borderId="8" xfId="1" applyFont="1" applyBorder="1" applyAlignment="1">
      <alignment horizontal="left" vertical="center" wrapText="1"/>
    </xf>
    <xf numFmtId="14" fontId="3" fillId="2" borderId="8" xfId="0" applyNumberFormat="1" applyFont="1" applyFill="1" applyBorder="1" applyAlignment="1">
      <alignment horizontal="left" vertical="center" wrapText="1"/>
    </xf>
    <xf numFmtId="0" fontId="5" fillId="0" borderId="8" xfId="0" applyFont="1" applyBorder="1" applyAlignment="1">
      <alignment horizontal="justify" vertical="center" wrapText="1"/>
    </xf>
    <xf numFmtId="0" fontId="3" fillId="0" borderId="8" xfId="0" applyFont="1" applyBorder="1" applyAlignment="1">
      <alignment horizontal="justify" vertical="center" wrapText="1"/>
    </xf>
    <xf numFmtId="0" fontId="3" fillId="7" borderId="8" xfId="0" applyFont="1" applyFill="1" applyBorder="1" applyAlignment="1">
      <alignment horizontal="center" vertical="center"/>
    </xf>
    <xf numFmtId="0" fontId="3" fillId="6" borderId="8" xfId="1" applyFont="1" applyFill="1" applyBorder="1" applyAlignment="1">
      <alignment horizontal="left" vertical="center" wrapText="1"/>
    </xf>
    <xf numFmtId="0" fontId="3" fillId="2" borderId="8" xfId="0" applyFont="1" applyFill="1" applyBorder="1" applyAlignment="1">
      <alignment horizontal="justify" vertical="center" wrapText="1"/>
    </xf>
    <xf numFmtId="0" fontId="3" fillId="0" borderId="0" xfId="0" applyFont="1"/>
    <xf numFmtId="0" fontId="3" fillId="0" borderId="8" xfId="2" applyFont="1" applyBorder="1" applyAlignment="1">
      <alignment horizontal="center" vertical="center" wrapText="1"/>
    </xf>
    <xf numFmtId="0" fontId="3" fillId="0" borderId="8" xfId="2" applyFont="1" applyBorder="1" applyAlignment="1">
      <alignment horizontal="justify" vertical="center" wrapText="1"/>
    </xf>
    <xf numFmtId="0" fontId="3" fillId="0" borderId="8" xfId="2" applyFont="1" applyBorder="1" applyAlignment="1">
      <alignment horizontal="center" vertical="center"/>
    </xf>
    <xf numFmtId="0" fontId="2" fillId="8" borderId="8" xfId="2" applyFont="1" applyFill="1" applyBorder="1" applyAlignment="1">
      <alignment horizontal="center" vertical="center" wrapText="1"/>
    </xf>
    <xf numFmtId="0" fontId="2" fillId="8" borderId="8" xfId="2" applyFont="1" applyFill="1" applyBorder="1" applyAlignment="1">
      <alignment horizontal="justify" vertical="center" wrapText="1"/>
    </xf>
    <xf numFmtId="0" fontId="3" fillId="0" borderId="8" xfId="1" applyFont="1" applyBorder="1" applyAlignment="1">
      <alignment horizontal="justify" vertical="center" wrapText="1"/>
    </xf>
    <xf numFmtId="0" fontId="3" fillId="2" borderId="8" xfId="2" applyFont="1" applyFill="1" applyBorder="1" applyAlignment="1">
      <alignment horizontal="justify" vertical="center" wrapText="1"/>
    </xf>
    <xf numFmtId="0" fontId="3" fillId="7" borderId="8" xfId="0" applyFont="1" applyFill="1" applyBorder="1" applyAlignment="1">
      <alignment horizontal="center" vertical="center" wrapText="1"/>
    </xf>
    <xf numFmtId="0" fontId="3" fillId="0" borderId="8" xfId="2" applyFont="1" applyBorder="1" applyAlignment="1">
      <alignment horizontal="left" vertical="center" wrapText="1"/>
    </xf>
    <xf numFmtId="0" fontId="2" fillId="2" borderId="8" xfId="0" applyFont="1" applyFill="1" applyBorder="1" applyAlignment="1">
      <alignment horizontal="left" vertical="center" wrapText="1"/>
    </xf>
    <xf numFmtId="0" fontId="3" fillId="11" borderId="8" xfId="0" applyFont="1" applyFill="1" applyBorder="1" applyAlignment="1">
      <alignment horizontal="left" vertical="center" wrapText="1"/>
    </xf>
    <xf numFmtId="0" fontId="3" fillId="11" borderId="8" xfId="0" applyFont="1" applyFill="1" applyBorder="1" applyAlignment="1">
      <alignment horizontal="left" vertical="center"/>
    </xf>
    <xf numFmtId="0" fontId="3" fillId="2" borderId="8" xfId="0" applyFont="1" applyFill="1" applyBorder="1" applyAlignment="1">
      <alignment horizontal="left" vertical="center" wrapText="1"/>
    </xf>
    <xf numFmtId="0" fontId="3" fillId="12" borderId="8" xfId="0" applyFont="1" applyFill="1" applyBorder="1" applyAlignment="1">
      <alignment horizontal="left" vertical="center" wrapText="1"/>
    </xf>
    <xf numFmtId="164" fontId="3" fillId="2" borderId="8" xfId="0" applyNumberFormat="1" applyFont="1" applyFill="1" applyBorder="1" applyAlignment="1">
      <alignment horizontal="left" vertical="center" wrapText="1"/>
    </xf>
    <xf numFmtId="0" fontId="5" fillId="2" borderId="8" xfId="3" applyFont="1" applyFill="1" applyBorder="1" applyAlignment="1">
      <alignment horizontal="justify" vertical="center" wrapText="1"/>
    </xf>
    <xf numFmtId="0" fontId="3" fillId="13" borderId="8" xfId="0" applyFont="1" applyFill="1" applyBorder="1" applyAlignment="1">
      <alignment horizontal="center" vertical="center"/>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165" fontId="3" fillId="2" borderId="8" xfId="0" applyNumberFormat="1" applyFont="1" applyFill="1" applyBorder="1" applyAlignment="1">
      <alignment vertical="center" wrapText="1"/>
    </xf>
    <xf numFmtId="0" fontId="5" fillId="2" borderId="8" xfId="0" applyFont="1" applyFill="1" applyBorder="1" applyAlignment="1">
      <alignment horizontal="justify" vertical="center" wrapText="1"/>
    </xf>
    <xf numFmtId="0" fontId="3" fillId="2" borderId="7" xfId="0" applyFont="1" applyFill="1" applyBorder="1" applyAlignment="1">
      <alignment horizontal="justify" vertical="center" wrapText="1"/>
    </xf>
    <xf numFmtId="165" fontId="3" fillId="2" borderId="8" xfId="0" applyNumberFormat="1"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8" xfId="2" applyFont="1" applyFill="1" applyBorder="1" applyAlignment="1">
      <alignment horizontal="center" vertical="center"/>
    </xf>
    <xf numFmtId="0" fontId="2" fillId="2" borderId="8" xfId="2" applyFont="1" applyFill="1" applyBorder="1" applyAlignment="1">
      <alignment horizontal="center" vertical="center" wrapText="1"/>
    </xf>
    <xf numFmtId="0" fontId="3" fillId="2" borderId="8" xfId="2" applyFont="1" applyFill="1" applyBorder="1" applyAlignment="1">
      <alignment horizontal="left" vertical="center" wrapText="1"/>
    </xf>
    <xf numFmtId="0" fontId="2" fillId="2" borderId="8" xfId="2" applyFont="1" applyFill="1" applyBorder="1" applyAlignment="1">
      <alignment horizontal="left" vertical="center" wrapText="1"/>
    </xf>
    <xf numFmtId="0" fontId="3" fillId="2" borderId="8" xfId="1" applyFont="1" applyFill="1" applyBorder="1" applyAlignment="1">
      <alignment horizontal="justify" vertical="center" wrapText="1"/>
    </xf>
    <xf numFmtId="0" fontId="5" fillId="2" borderId="8" xfId="2" applyFont="1" applyFill="1" applyBorder="1" applyAlignment="1">
      <alignment horizontal="justify" vertical="center" wrapText="1"/>
    </xf>
    <xf numFmtId="0" fontId="2" fillId="2" borderId="8" xfId="2" applyFont="1" applyFill="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2" fillId="0" borderId="8" xfId="0" applyFont="1" applyBorder="1" applyAlignment="1">
      <alignment horizontal="center" vertical="center" wrapText="1"/>
    </xf>
    <xf numFmtId="0" fontId="3" fillId="0" borderId="8" xfId="1" applyFont="1" applyBorder="1" applyAlignment="1">
      <alignment horizontal="center" vertical="center" wrapText="1"/>
    </xf>
    <xf numFmtId="0" fontId="3" fillId="2" borderId="8" xfId="3" applyFont="1" applyFill="1" applyBorder="1" applyAlignment="1">
      <alignment horizontal="center" vertical="center" wrapText="1"/>
    </xf>
    <xf numFmtId="0" fontId="3" fillId="0" borderId="8" xfId="3" applyFont="1" applyBorder="1" applyAlignment="1">
      <alignment horizontal="center" vertical="center" wrapText="1"/>
    </xf>
    <xf numFmtId="0" fontId="3" fillId="14" borderId="8" xfId="0" applyFont="1" applyFill="1" applyBorder="1" applyAlignment="1">
      <alignment horizontal="left" vertical="center" wrapText="1"/>
    </xf>
    <xf numFmtId="0" fontId="3" fillId="15" borderId="8" xfId="0" applyFont="1" applyFill="1" applyBorder="1" applyAlignment="1">
      <alignment horizontal="left" vertical="center" wrapText="1"/>
    </xf>
    <xf numFmtId="0" fontId="3" fillId="14" borderId="8" xfId="0" applyFont="1" applyFill="1" applyBorder="1" applyAlignment="1">
      <alignment horizontal="left" vertical="center"/>
    </xf>
    <xf numFmtId="0" fontId="3" fillId="0" borderId="8" xfId="0" applyFont="1" applyBorder="1" applyAlignment="1">
      <alignment horizontal="left" vertical="center"/>
    </xf>
    <xf numFmtId="0" fontId="2" fillId="0" borderId="8" xfId="2" applyFont="1" applyBorder="1" applyAlignment="1">
      <alignment horizontal="center" vertical="center" wrapText="1"/>
    </xf>
    <xf numFmtId="0" fontId="2" fillId="0" borderId="8" xfId="2" applyFont="1" applyBorder="1" applyAlignment="1">
      <alignment horizontal="left" vertical="center" wrapText="1"/>
    </xf>
    <xf numFmtId="14" fontId="3" fillId="2" borderId="8" xfId="2" applyNumberFormat="1" applyFont="1" applyFill="1" applyBorder="1" applyAlignment="1">
      <alignment horizontal="left" vertical="center" wrapText="1"/>
    </xf>
    <xf numFmtId="0" fontId="3" fillId="2" borderId="8" xfId="2" applyFont="1" applyFill="1" applyBorder="1" applyAlignment="1">
      <alignment horizontal="left" vertical="center"/>
    </xf>
    <xf numFmtId="0" fontId="3" fillId="2" borderId="0" xfId="0" applyFont="1" applyFill="1" applyAlignment="1">
      <alignment horizontal="justify" vertical="center"/>
    </xf>
    <xf numFmtId="0" fontId="3" fillId="2" borderId="0" xfId="0" applyFont="1" applyFill="1" applyAlignment="1">
      <alignment horizontal="justify" vertical="center" wrapText="1"/>
    </xf>
    <xf numFmtId="0" fontId="3" fillId="0" borderId="1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5" borderId="7" xfId="0" applyFont="1" applyFill="1" applyBorder="1" applyAlignment="1">
      <alignment horizontal="left" vertical="center"/>
    </xf>
    <xf numFmtId="0" fontId="3" fillId="5" borderId="8" xfId="0" applyFont="1" applyFill="1" applyBorder="1" applyAlignment="1">
      <alignment horizontal="left" vertical="center"/>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14" fontId="3" fillId="2" borderId="7" xfId="0" applyNumberFormat="1" applyFont="1" applyFill="1" applyBorder="1" applyAlignment="1">
      <alignment horizontal="left" vertical="center" wrapText="1"/>
    </xf>
    <xf numFmtId="14" fontId="3" fillId="2" borderId="8" xfId="0" applyNumberFormat="1" applyFont="1" applyFill="1" applyBorder="1" applyAlignment="1">
      <alignment horizontal="left" vertical="center" wrapText="1"/>
    </xf>
    <xf numFmtId="0" fontId="3" fillId="6" borderId="7" xfId="1" applyFont="1" applyFill="1" applyBorder="1" applyAlignment="1">
      <alignment horizontal="left" vertical="center" wrapText="1"/>
    </xf>
    <xf numFmtId="0" fontId="3" fillId="6" borderId="8" xfId="1" applyFont="1" applyFill="1" applyBorder="1" applyAlignment="1">
      <alignment horizontal="left" vertical="center" wrapText="1"/>
    </xf>
    <xf numFmtId="0" fontId="3" fillId="0" borderId="8" xfId="0" applyFont="1" applyBorder="1" applyAlignment="1">
      <alignment horizontal="left" vertical="center"/>
    </xf>
    <xf numFmtId="0" fontId="3" fillId="2" borderId="8" xfId="2" applyFont="1" applyFill="1" applyBorder="1" applyAlignment="1">
      <alignment horizontal="center" vertical="center" wrapText="1"/>
    </xf>
    <xf numFmtId="0" fontId="3" fillId="0" borderId="8" xfId="2" applyFont="1" applyBorder="1" applyAlignment="1">
      <alignment horizontal="center" vertical="center" wrapText="1"/>
    </xf>
    <xf numFmtId="0" fontId="3" fillId="0" borderId="8" xfId="2" applyFont="1" applyBorder="1" applyAlignment="1">
      <alignment horizontal="justify" vertical="center" wrapText="1"/>
    </xf>
    <xf numFmtId="0" fontId="3" fillId="0" borderId="8" xfId="2" applyFont="1" applyBorder="1" applyAlignment="1">
      <alignment horizontal="center" vertical="center"/>
    </xf>
    <xf numFmtId="0" fontId="3" fillId="0" borderId="8" xfId="2" applyFont="1" applyBorder="1" applyAlignment="1">
      <alignment horizontal="left" vertical="center" wrapText="1"/>
    </xf>
    <xf numFmtId="0" fontId="2" fillId="9" borderId="8" xfId="2" applyFont="1" applyFill="1" applyBorder="1" applyAlignment="1">
      <alignment horizontal="center" vertical="center" wrapText="1"/>
    </xf>
    <xf numFmtId="0" fontId="3" fillId="7" borderId="9" xfId="0" applyFont="1" applyFill="1" applyBorder="1" applyAlignment="1">
      <alignment horizontal="center" vertical="center"/>
    </xf>
    <xf numFmtId="0" fontId="2" fillId="0" borderId="8" xfId="0" applyFont="1" applyBorder="1" applyAlignment="1">
      <alignment horizontal="center" vertical="center" wrapText="1"/>
    </xf>
    <xf numFmtId="0" fontId="3" fillId="2" borderId="8" xfId="2" applyFont="1" applyFill="1" applyBorder="1" applyAlignment="1">
      <alignment horizontal="justify" vertical="center" wrapText="1"/>
    </xf>
    <xf numFmtId="0" fontId="3" fillId="2" borderId="8" xfId="2" applyFont="1" applyFill="1" applyBorder="1" applyAlignment="1">
      <alignment horizontal="center" vertical="center"/>
    </xf>
    <xf numFmtId="0" fontId="3" fillId="0" borderId="8" xfId="2" applyFont="1" applyBorder="1" applyAlignment="1">
      <alignment horizontal="justify" vertical="center"/>
    </xf>
    <xf numFmtId="0" fontId="5" fillId="2" borderId="9"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2" fillId="10" borderId="8" xfId="2" applyFont="1" applyFill="1" applyBorder="1" applyAlignment="1">
      <alignment horizontal="left" vertical="center" wrapText="1"/>
    </xf>
    <xf numFmtId="0" fontId="3" fillId="0" borderId="8" xfId="1" applyFont="1" applyBorder="1" applyAlignment="1">
      <alignment horizontal="justify" vertical="center" wrapText="1"/>
    </xf>
    <xf numFmtId="0" fontId="3" fillId="2" borderId="8" xfId="2" applyFont="1" applyFill="1" applyBorder="1" applyAlignment="1">
      <alignment horizontal="left" vertical="center" wrapText="1"/>
    </xf>
    <xf numFmtId="0" fontId="2" fillId="2" borderId="8" xfId="2" applyFont="1" applyFill="1" applyBorder="1" applyAlignment="1">
      <alignment horizontal="center" vertical="center" wrapText="1"/>
    </xf>
    <xf numFmtId="0" fontId="3" fillId="13" borderId="8" xfId="0" applyFont="1" applyFill="1" applyBorder="1" applyAlignment="1">
      <alignment horizontal="center" vertical="center"/>
    </xf>
    <xf numFmtId="0" fontId="2" fillId="2" borderId="8" xfId="2" applyFont="1" applyFill="1" applyBorder="1" applyAlignment="1">
      <alignment horizontal="left" vertical="center" wrapText="1"/>
    </xf>
    <xf numFmtId="0" fontId="3" fillId="2" borderId="8" xfId="1"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3" fillId="2" borderId="9"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3" fillId="2" borderId="7" xfId="0" applyFont="1" applyFill="1" applyBorder="1" applyAlignment="1">
      <alignment horizontal="justify" vertical="center" wrapText="1"/>
    </xf>
    <xf numFmtId="1" fontId="3" fillId="14" borderId="8" xfId="4" applyNumberFormat="1" applyFont="1" applyFill="1" applyBorder="1" applyAlignment="1">
      <alignment horizontal="left" vertical="center" wrapText="1"/>
    </xf>
    <xf numFmtId="0" fontId="3" fillId="14" borderId="8" xfId="0" applyFont="1" applyFill="1" applyBorder="1" applyAlignment="1">
      <alignment horizontal="left" vertical="center" wrapText="1"/>
    </xf>
    <xf numFmtId="0" fontId="3" fillId="14" borderId="8" xfId="0" applyFont="1" applyFill="1" applyBorder="1" applyAlignment="1">
      <alignment horizontal="left" vertical="center"/>
    </xf>
    <xf numFmtId="0" fontId="3" fillId="14" borderId="8"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14" fontId="3" fillId="2" borderId="8"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2" borderId="8" xfId="0" applyFont="1" applyFill="1" applyBorder="1" applyAlignment="1">
      <alignment horizontal="left" vertical="center" wrapText="1"/>
    </xf>
    <xf numFmtId="0" fontId="3" fillId="0" borderId="8" xfId="4" applyFont="1" applyBorder="1" applyAlignment="1">
      <alignment horizontal="left" vertical="center" wrapText="1"/>
    </xf>
    <xf numFmtId="0" fontId="2" fillId="10" borderId="8" xfId="0" applyFont="1" applyFill="1" applyBorder="1" applyAlignment="1">
      <alignment horizontal="left" vertical="center" wrapText="1"/>
    </xf>
    <xf numFmtId="0" fontId="3" fillId="14" borderId="8" xfId="4" applyFont="1" applyFill="1" applyBorder="1" applyAlignment="1">
      <alignment horizontal="left" vertical="center" wrapText="1"/>
    </xf>
    <xf numFmtId="1" fontId="3" fillId="14" borderId="8" xfId="0" applyNumberFormat="1" applyFont="1" applyFill="1" applyBorder="1" applyAlignment="1">
      <alignment horizontal="left" vertical="center" wrapText="1"/>
    </xf>
  </cellXfs>
  <cellStyles count="5">
    <cellStyle name="Normal" xfId="0" builtinId="0"/>
    <cellStyle name="Normal 2 2" xfId="2" xr:uid="{09DE65E4-9994-4D03-8A22-F43D66284764}"/>
    <cellStyle name="Normal 2 2 2" xfId="3" xr:uid="{9C2E5F08-0158-4C73-8325-2EA1280377A5}"/>
    <cellStyle name="Normal 3" xfId="1" xr:uid="{716B90F1-D6DF-4BA4-999B-FB2E1D7932C0}"/>
    <cellStyle name="TableStyleLight1" xfId="4" xr:uid="{E7DE31D2-4540-45B8-AC9F-B852E7DD7E44}"/>
  </cellStyles>
  <dxfs count="129">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sz val="11"/>
        <color rgb="FF000000"/>
        <name val="Calibri"/>
      </font>
      <fill>
        <patternFill>
          <bgColor rgb="FFED7D31"/>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sz val="11"/>
        <color rgb="FF000000"/>
        <name val="Calibri"/>
      </font>
      <fill>
        <patternFill>
          <bgColor rgb="FFED7D31"/>
        </patternFill>
      </fill>
    </dxf>
    <dxf>
      <font>
        <sz val="11"/>
        <color rgb="FF000000"/>
        <name val="Calibri"/>
      </font>
      <fill>
        <patternFill>
          <bgColor rgb="FF00B05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ED7D31"/>
        </patternFill>
      </fill>
    </dxf>
    <dxf>
      <fill>
        <patternFill>
          <bgColor rgb="FFFF0000"/>
        </patternFill>
      </fill>
    </dxf>
    <dxf>
      <fill>
        <patternFill>
          <bgColor rgb="FFED7D3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AsuntosLocal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mari/Downloads/Corrupcion%20TalentoHumano%203107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Parqu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ServicioCiudadan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RecursosFis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zmin/Documents/CONTRATO%201063-2020%20OCI/ROL%20DE%20LA%20EVALUACI&#211;N%20DE%20LA%20GESTI&#211;N%20DEL%20RIESGO/MAPA%20DE%20CORRUPCION%202020/SEGUNDO%20SEGUIMIENTO/RESPUESTAS/SUB_CONSTRUCCION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Jurid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ControlDisciplinar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ControlEvaluacionSeguimien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ELLY%20SERRANO/Documents/Cuarentena/PAAC/2do%20seguimiento%202020/Documentos%20PAAC%20web/riesgos%20corrucpcion%202020/PlaneacionGes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mari/Downloads/Corrupcion%20TIC%201108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mari/Downloads/Corrupcion%20GestionFinanciera%20revisado%20ago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Riesgos"/>
      <sheetName val="Parámetros"/>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on riesgo "/>
      <sheetName val="Mapa de riesgos"/>
      <sheetName val="Racionalización trámites SUIT "/>
      <sheetName val="Rendición de Cuentas"/>
      <sheetName val="Atn ciudadano "/>
      <sheetName val="Transparencia "/>
      <sheetName val="INIC. ADICIONAL "/>
      <sheetName val="Matriz Riesgos"/>
      <sheetName val="Parámetros"/>
    </sheetNames>
    <sheetDataSet>
      <sheetData sheetId="0" refreshError="1"/>
      <sheetData sheetId="1" refreshError="1">
        <row r="2">
          <cell r="A2" t="str">
            <v>FuerteFuerte</v>
          </cell>
          <cell r="B2" t="str">
            <v xml:space="preserve">PROCESO </v>
          </cell>
        </row>
        <row r="3">
          <cell r="A3" t="str">
            <v>FuerteModerado</v>
          </cell>
          <cell r="B3" t="str">
            <v>Adquisición de Bienes y Servicios</v>
          </cell>
        </row>
        <row r="4">
          <cell r="A4" t="str">
            <v>FuerteDébil</v>
          </cell>
          <cell r="B4">
            <v>0</v>
          </cell>
        </row>
        <row r="5">
          <cell r="A5" t="str">
            <v>ModeradoFuerte</v>
          </cell>
          <cell r="B5">
            <v>0</v>
          </cell>
        </row>
        <row r="6">
          <cell r="A6" t="str">
            <v>ModeradoModerado</v>
          </cell>
          <cell r="B6">
            <v>0</v>
          </cell>
        </row>
        <row r="7">
          <cell r="A7" t="str">
            <v>ModeradoDébil</v>
          </cell>
          <cell r="B7">
            <v>0</v>
          </cell>
        </row>
        <row r="8">
          <cell r="A8" t="str">
            <v>DébilFuerte</v>
          </cell>
          <cell r="B8">
            <v>0</v>
          </cell>
        </row>
        <row r="9">
          <cell r="A9" t="str">
            <v>DébilModerado</v>
          </cell>
          <cell r="B9" t="str">
            <v>Gestión de Asuntos Locales</v>
          </cell>
        </row>
        <row r="10">
          <cell r="A10" t="str">
            <v>DébilDébil</v>
          </cell>
          <cell r="B10" t="str">
            <v>Gestión de Comunicaciones</v>
          </cell>
        </row>
        <row r="13">
          <cell r="A13" t="str">
            <v>FuerteDirectamenteDirectamente</v>
          </cell>
          <cell r="B13">
            <v>0</v>
          </cell>
        </row>
        <row r="14">
          <cell r="A14" t="str">
            <v>FuerteDirectamenteIndirectamente</v>
          </cell>
          <cell r="B14">
            <v>0</v>
          </cell>
        </row>
        <row r="15">
          <cell r="A15" t="str">
            <v>FuerteDirectamenteNo Disminuye</v>
          </cell>
          <cell r="B15">
            <v>0</v>
          </cell>
        </row>
        <row r="16">
          <cell r="A16" t="str">
            <v>FuerteNo disminuyeDirectamente</v>
          </cell>
          <cell r="B16">
            <v>0</v>
          </cell>
        </row>
        <row r="17">
          <cell r="A17" t="str">
            <v>ModeradoDirectamenteDirectamente</v>
          </cell>
          <cell r="B17" t="str">
            <v>Control Disciplinario</v>
          </cell>
        </row>
        <row r="18">
          <cell r="A18" t="str">
            <v>ModeradoDirectamenteIndirectamente</v>
          </cell>
          <cell r="B18">
            <v>0</v>
          </cell>
        </row>
        <row r="19">
          <cell r="A19" t="str">
            <v>ModeradoDirectamenteNo disminuye</v>
          </cell>
          <cell r="B19" t="str">
            <v>Control, Evaluación y Seguimiento</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t="str">
            <v>Fomento al Deporte</v>
          </cell>
        </row>
        <row r="24">
          <cell r="A24" t="str">
            <v>DébilNo DisminuyeDirectamente</v>
          </cell>
          <cell r="B24">
            <v>0</v>
          </cell>
        </row>
        <row r="27">
          <cell r="A27" t="str">
            <v>FuerteDirectamenteDirectamente</v>
          </cell>
          <cell r="B27">
            <v>0</v>
          </cell>
        </row>
        <row r="28">
          <cell r="A28" t="str">
            <v>FuerteDirectamenteIndirectamente</v>
          </cell>
          <cell r="B28">
            <v>0</v>
          </cell>
        </row>
        <row r="29">
          <cell r="A29" t="str">
            <v>FuerteDirectamenteNo Disminuye</v>
          </cell>
          <cell r="B29">
            <v>0</v>
          </cell>
        </row>
        <row r="30">
          <cell r="A30" t="str">
            <v>FuerteNo disminuyeDirectamente</v>
          </cell>
          <cell r="B30" t="str">
            <v>Gestión Documental</v>
          </cell>
        </row>
        <row r="31">
          <cell r="A31" t="str">
            <v>ModeradoDirectamenteDirectamente</v>
          </cell>
          <cell r="B31" t="str">
            <v>Gestión Financiera</v>
          </cell>
        </row>
        <row r="32">
          <cell r="A32" t="str">
            <v>ModeradoDirectamenteIndirectamente</v>
          </cell>
          <cell r="B32">
            <v>0</v>
          </cell>
        </row>
        <row r="33">
          <cell r="A33" t="str">
            <v>ModeradoDirectamenteNo disminuye</v>
          </cell>
          <cell r="B33" t="str">
            <v>Gestión Jurídica</v>
          </cell>
        </row>
        <row r="34">
          <cell r="A34" t="str">
            <v>ModeradoNo DisminuyeDirectamente</v>
          </cell>
          <cell r="B34" t="str">
            <v>Administración y Mantenimiento de Parques y Escenarios</v>
          </cell>
        </row>
        <row r="35">
          <cell r="A35" t="str">
            <v>DébilDirectamenteDirectamente</v>
          </cell>
          <cell r="B35">
            <v>0</v>
          </cell>
        </row>
        <row r="36">
          <cell r="A36" t="str">
            <v>DébilDirectamenteIndirectamente</v>
          </cell>
          <cell r="B36" t="str">
            <v>Planeación de la Gestión</v>
          </cell>
        </row>
        <row r="37">
          <cell r="A37" t="str">
            <v>DébilDirectamenteNo disminuye</v>
          </cell>
          <cell r="B37">
            <v>0</v>
          </cell>
        </row>
        <row r="38">
          <cell r="A38" t="str">
            <v>DébilNo DisminuyeDirectamente</v>
          </cell>
          <cell r="B38" t="str">
            <v>Promoción de la Recreación</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 val="Parámetro"/>
      <sheetName val="Riesgos_CORRUPCION_STC"/>
      <sheetName val="Hoja1"/>
      <sheetName val="Riesgos_PROCESO_STC"/>
      <sheetName val="Riesgos_P-SERVICIOCIUDADANO_STC"/>
      <sheetName val="Gestion riesgo "/>
      <sheetName val="Mapa de riesgos"/>
      <sheetName val="Racionalización trámites SUIT "/>
      <sheetName val="Rendición de Cuentas"/>
      <sheetName val="Atn ciudadano "/>
      <sheetName val="Transparencia "/>
      <sheetName val="INIC. ADICIONAL "/>
      <sheetName val="Fomento al Deporte"/>
      <sheetName val="Matriz Riesgos Financiera"/>
      <sheetName val="Promoción de la Recreación"/>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ámetro"/>
      <sheetName val="construcciones"/>
      <sheetName val="Riesgos_PROCESO_STC"/>
      <sheetName val="Riesgos_P-SERVICIOCIUDADANO_STC"/>
    </sheetNames>
    <sheetDataSet>
      <sheetData sheetId="0"/>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Gestion riesgo "/>
      <sheetName val="Mapa de riesgos"/>
      <sheetName val="Racionalización trámites SUIT "/>
      <sheetName val="Rendición de Cuentas"/>
      <sheetName val="Atn ciudadano "/>
      <sheetName val="Transparencia "/>
      <sheetName val="INIC. ADICIONAL "/>
      <sheetName val="Matriz Riesgos"/>
      <sheetName val="Parámet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Riesgos"/>
      <sheetName val="Parámetros"/>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Financiera"/>
      <sheetName val="Parámetros"/>
      <sheetName val="Gestion riesgo "/>
      <sheetName val="Mapa de riesgos"/>
      <sheetName val="Racionalización trámites SUIT "/>
      <sheetName val="Rendición de Cuentas"/>
      <sheetName val="Atn ciudadano "/>
      <sheetName val="Transparencia "/>
      <sheetName val="INIC. ADICIONAL "/>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01DB-C06F-4D2E-8524-5E0BEA9CA3A1}">
  <dimension ref="A1:AX39"/>
  <sheetViews>
    <sheetView tabSelected="1" zoomScale="70" zoomScaleNormal="70" workbookViewId="0">
      <selection activeCell="AY4" sqref="AY4"/>
    </sheetView>
  </sheetViews>
  <sheetFormatPr baseColWidth="10" defaultRowHeight="14.4" x14ac:dyDescent="0.3"/>
  <cols>
    <col min="1" max="1" width="3.5546875" customWidth="1"/>
    <col min="2" max="42" width="21.5546875" customWidth="1"/>
    <col min="43" max="49" width="52.6640625" customWidth="1"/>
    <col min="50" max="50" width="21.5546875" customWidth="1"/>
  </cols>
  <sheetData>
    <row r="1" spans="1:50" x14ac:dyDescent="0.3">
      <c r="A1" s="1" t="s">
        <v>555</v>
      </c>
      <c r="B1" s="69" t="s">
        <v>0</v>
      </c>
      <c r="C1" s="71" t="s">
        <v>1</v>
      </c>
      <c r="D1" s="73" t="s">
        <v>2</v>
      </c>
      <c r="E1" s="73"/>
      <c r="F1" s="73" t="s">
        <v>3</v>
      </c>
      <c r="G1" s="73"/>
      <c r="H1" s="73"/>
      <c r="I1" s="73"/>
      <c r="J1" s="73"/>
      <c r="K1" s="73" t="s">
        <v>4</v>
      </c>
      <c r="L1" s="73"/>
      <c r="M1" s="71" t="s">
        <v>5</v>
      </c>
      <c r="N1" s="73" t="s">
        <v>6</v>
      </c>
      <c r="O1" s="73"/>
      <c r="P1" s="73"/>
      <c r="Q1" s="73"/>
      <c r="R1" s="73"/>
      <c r="S1" s="73"/>
      <c r="T1" s="73"/>
      <c r="U1" s="73"/>
      <c r="V1" s="73" t="s">
        <v>7</v>
      </c>
      <c r="W1" s="73"/>
      <c r="X1" s="73"/>
      <c r="Y1" s="73"/>
      <c r="Z1" s="73"/>
      <c r="AA1" s="73"/>
      <c r="AB1" s="73"/>
      <c r="AC1" s="73" t="s">
        <v>8</v>
      </c>
      <c r="AD1" s="73"/>
      <c r="AE1" s="73"/>
      <c r="AF1" s="73"/>
      <c r="AG1" s="73"/>
      <c r="AH1" s="73"/>
      <c r="AI1" s="73"/>
      <c r="AJ1" s="73"/>
      <c r="AK1" s="73"/>
      <c r="AL1" s="73"/>
      <c r="AM1" s="73" t="s">
        <v>9</v>
      </c>
      <c r="AN1" s="73"/>
      <c r="AO1" s="71" t="s">
        <v>10</v>
      </c>
      <c r="AP1" s="71" t="s">
        <v>11</v>
      </c>
      <c r="AQ1" s="73" t="s">
        <v>12</v>
      </c>
      <c r="AR1" s="73"/>
      <c r="AS1" s="73"/>
      <c r="AT1" s="73"/>
      <c r="AU1" s="71" t="s">
        <v>13</v>
      </c>
      <c r="AV1" s="74" t="s">
        <v>14</v>
      </c>
      <c r="AW1" s="74" t="s">
        <v>15</v>
      </c>
      <c r="AX1" s="2"/>
    </row>
    <row r="2" spans="1:50" ht="163.80000000000001" customHeight="1" thickBot="1" x14ac:dyDescent="0.35">
      <c r="A2" s="3"/>
      <c r="B2" s="70"/>
      <c r="C2" s="72"/>
      <c r="D2" s="4" t="s">
        <v>16</v>
      </c>
      <c r="E2" s="4" t="s">
        <v>17</v>
      </c>
      <c r="F2" s="4" t="s">
        <v>18</v>
      </c>
      <c r="G2" s="4" t="s">
        <v>19</v>
      </c>
      <c r="H2" s="4" t="s">
        <v>20</v>
      </c>
      <c r="I2" s="4" t="s">
        <v>21</v>
      </c>
      <c r="J2" s="4" t="s">
        <v>22</v>
      </c>
      <c r="K2" s="4" t="s">
        <v>23</v>
      </c>
      <c r="L2" s="4" t="s">
        <v>24</v>
      </c>
      <c r="M2" s="72"/>
      <c r="N2" s="4" t="s">
        <v>25</v>
      </c>
      <c r="O2" s="4" t="s">
        <v>26</v>
      </c>
      <c r="P2" s="4" t="s">
        <v>27</v>
      </c>
      <c r="Q2" s="4" t="s">
        <v>28</v>
      </c>
      <c r="R2" s="4" t="s">
        <v>29</v>
      </c>
      <c r="S2" s="4" t="s">
        <v>30</v>
      </c>
      <c r="T2" s="4" t="s">
        <v>31</v>
      </c>
      <c r="U2" s="4" t="s">
        <v>32</v>
      </c>
      <c r="V2" s="4" t="s">
        <v>33</v>
      </c>
      <c r="W2" s="4" t="s">
        <v>34</v>
      </c>
      <c r="X2" s="4" t="s">
        <v>35</v>
      </c>
      <c r="Y2" s="4" t="s">
        <v>36</v>
      </c>
      <c r="Z2" s="4" t="s">
        <v>37</v>
      </c>
      <c r="AA2" s="4" t="s">
        <v>38</v>
      </c>
      <c r="AB2" s="4" t="s">
        <v>39</v>
      </c>
      <c r="AC2" s="4" t="s">
        <v>40</v>
      </c>
      <c r="AD2" s="4" t="s">
        <v>41</v>
      </c>
      <c r="AE2" s="4" t="s">
        <v>42</v>
      </c>
      <c r="AF2" s="4" t="s">
        <v>43</v>
      </c>
      <c r="AG2" s="4" t="s">
        <v>44</v>
      </c>
      <c r="AH2" s="4" t="s">
        <v>45</v>
      </c>
      <c r="AI2" s="4" t="s">
        <v>46</v>
      </c>
      <c r="AJ2" s="4" t="s">
        <v>47</v>
      </c>
      <c r="AK2" s="4" t="s">
        <v>48</v>
      </c>
      <c r="AL2" s="4" t="s">
        <v>49</v>
      </c>
      <c r="AM2" s="4" t="s">
        <v>50</v>
      </c>
      <c r="AN2" s="4" t="s">
        <v>24</v>
      </c>
      <c r="AO2" s="72"/>
      <c r="AP2" s="72"/>
      <c r="AQ2" s="4" t="s">
        <v>51</v>
      </c>
      <c r="AR2" s="4" t="s">
        <v>52</v>
      </c>
      <c r="AS2" s="4" t="s">
        <v>53</v>
      </c>
      <c r="AT2" s="4" t="s">
        <v>54</v>
      </c>
      <c r="AU2" s="72"/>
      <c r="AV2" s="75"/>
      <c r="AW2" s="75"/>
      <c r="AX2" s="5" t="s">
        <v>55</v>
      </c>
    </row>
    <row r="3" spans="1:50" ht="110.4" x14ac:dyDescent="0.3">
      <c r="A3" s="6"/>
      <c r="B3" s="82" t="s">
        <v>56</v>
      </c>
      <c r="C3" s="78" t="s">
        <v>57</v>
      </c>
      <c r="D3" s="76" t="s">
        <v>58</v>
      </c>
      <c r="E3" s="76" t="s">
        <v>59</v>
      </c>
      <c r="F3" s="84" t="s">
        <v>60</v>
      </c>
      <c r="G3" s="78" t="s">
        <v>61</v>
      </c>
      <c r="H3" s="76" t="s">
        <v>62</v>
      </c>
      <c r="I3" s="76" t="s">
        <v>63</v>
      </c>
      <c r="J3" s="76" t="s">
        <v>64</v>
      </c>
      <c r="K3" s="78" t="s">
        <v>65</v>
      </c>
      <c r="L3" s="78" t="s">
        <v>66</v>
      </c>
      <c r="M3" s="80" t="s">
        <v>67</v>
      </c>
      <c r="N3" s="7" t="s">
        <v>68</v>
      </c>
      <c r="O3" s="7" t="s">
        <v>69</v>
      </c>
      <c r="P3" s="7" t="s">
        <v>70</v>
      </c>
      <c r="Q3" s="7" t="s">
        <v>71</v>
      </c>
      <c r="R3" s="7" t="s">
        <v>72</v>
      </c>
      <c r="S3" s="7" t="s">
        <v>73</v>
      </c>
      <c r="T3" s="7" t="s">
        <v>74</v>
      </c>
      <c r="U3" s="7" t="s">
        <v>75</v>
      </c>
      <c r="V3" s="7">
        <v>15</v>
      </c>
      <c r="W3" s="7">
        <v>15</v>
      </c>
      <c r="X3" s="7">
        <v>15</v>
      </c>
      <c r="Y3" s="7">
        <v>15</v>
      </c>
      <c r="Z3" s="7">
        <v>15</v>
      </c>
      <c r="AA3" s="7">
        <v>15</v>
      </c>
      <c r="AB3" s="7">
        <v>5</v>
      </c>
      <c r="AC3" s="7">
        <v>95</v>
      </c>
      <c r="AD3" s="7" t="s">
        <v>76</v>
      </c>
      <c r="AE3" s="7" t="s">
        <v>77</v>
      </c>
      <c r="AF3" s="7" t="s">
        <v>76</v>
      </c>
      <c r="AG3" s="7">
        <v>50</v>
      </c>
      <c r="AH3" s="76" t="s">
        <v>76</v>
      </c>
      <c r="AI3" s="7" t="s">
        <v>78</v>
      </c>
      <c r="AJ3" s="7" t="s">
        <v>79</v>
      </c>
      <c r="AK3" s="7">
        <v>1</v>
      </c>
      <c r="AL3" s="7">
        <v>0</v>
      </c>
      <c r="AM3" s="76" t="s">
        <v>80</v>
      </c>
      <c r="AN3" s="76" t="s">
        <v>66</v>
      </c>
      <c r="AO3" s="80" t="s">
        <v>81</v>
      </c>
      <c r="AP3" s="76" t="s">
        <v>82</v>
      </c>
      <c r="AQ3" s="94" t="s">
        <v>83</v>
      </c>
      <c r="AR3" s="78" t="s">
        <v>69</v>
      </c>
      <c r="AS3" s="92" t="s">
        <v>84</v>
      </c>
      <c r="AT3" s="76" t="s">
        <v>85</v>
      </c>
      <c r="AU3" s="76" t="s">
        <v>86</v>
      </c>
      <c r="AV3" s="86" t="s">
        <v>87</v>
      </c>
      <c r="AW3" s="88" t="s">
        <v>88</v>
      </c>
      <c r="AX3" s="90" t="s">
        <v>89</v>
      </c>
    </row>
    <row r="4" spans="1:50" ht="187.2" customHeight="1" x14ac:dyDescent="0.3">
      <c r="A4" s="6"/>
      <c r="B4" s="83"/>
      <c r="C4" s="79"/>
      <c r="D4" s="77"/>
      <c r="E4" s="77"/>
      <c r="F4" s="85"/>
      <c r="G4" s="79"/>
      <c r="H4" s="77"/>
      <c r="I4" s="77"/>
      <c r="J4" s="77"/>
      <c r="K4" s="79"/>
      <c r="L4" s="79"/>
      <c r="M4" s="81"/>
      <c r="N4" s="8" t="s">
        <v>68</v>
      </c>
      <c r="O4" s="8" t="s">
        <v>69</v>
      </c>
      <c r="P4" s="8" t="s">
        <v>90</v>
      </c>
      <c r="Q4" s="8" t="s">
        <v>71</v>
      </c>
      <c r="R4" s="8" t="s">
        <v>91</v>
      </c>
      <c r="S4" s="8" t="s">
        <v>92</v>
      </c>
      <c r="T4" s="8" t="s">
        <v>93</v>
      </c>
      <c r="U4" s="8" t="s">
        <v>94</v>
      </c>
      <c r="V4" s="8">
        <v>15</v>
      </c>
      <c r="W4" s="8">
        <v>15</v>
      </c>
      <c r="X4" s="8">
        <v>15</v>
      </c>
      <c r="Y4" s="8">
        <v>15</v>
      </c>
      <c r="Z4" s="8">
        <v>15</v>
      </c>
      <c r="AA4" s="8">
        <v>15</v>
      </c>
      <c r="AB4" s="8">
        <v>10</v>
      </c>
      <c r="AC4" s="8">
        <v>100</v>
      </c>
      <c r="AD4" s="8" t="s">
        <v>77</v>
      </c>
      <c r="AE4" s="8" t="s">
        <v>77</v>
      </c>
      <c r="AF4" s="8" t="s">
        <v>77</v>
      </c>
      <c r="AG4" s="8">
        <v>100</v>
      </c>
      <c r="AH4" s="77"/>
      <c r="AI4" s="8" t="s">
        <v>78</v>
      </c>
      <c r="AJ4" s="8" t="s">
        <v>79</v>
      </c>
      <c r="AK4" s="8">
        <v>1</v>
      </c>
      <c r="AL4" s="8">
        <v>0</v>
      </c>
      <c r="AM4" s="77"/>
      <c r="AN4" s="77"/>
      <c r="AO4" s="81"/>
      <c r="AP4" s="77"/>
      <c r="AQ4" s="95"/>
      <c r="AR4" s="79"/>
      <c r="AS4" s="93"/>
      <c r="AT4" s="77"/>
      <c r="AU4" s="77"/>
      <c r="AV4" s="87"/>
      <c r="AW4" s="89"/>
      <c r="AX4" s="91"/>
    </row>
    <row r="5" spans="1:50" ht="291" customHeight="1" x14ac:dyDescent="0.3">
      <c r="A5" s="6"/>
      <c r="B5" s="83"/>
      <c r="C5" s="9" t="s">
        <v>95</v>
      </c>
      <c r="D5" s="8" t="s">
        <v>58</v>
      </c>
      <c r="E5" s="8" t="s">
        <v>59</v>
      </c>
      <c r="F5" s="10" t="s">
        <v>60</v>
      </c>
      <c r="G5" s="9" t="s">
        <v>61</v>
      </c>
      <c r="H5" s="8" t="s">
        <v>96</v>
      </c>
      <c r="I5" s="8" t="s">
        <v>97</v>
      </c>
      <c r="J5" s="77"/>
      <c r="K5" s="9" t="s">
        <v>98</v>
      </c>
      <c r="L5" s="9" t="s">
        <v>66</v>
      </c>
      <c r="M5" s="11" t="s">
        <v>99</v>
      </c>
      <c r="N5" s="8" t="s">
        <v>100</v>
      </c>
      <c r="O5" s="8" t="s">
        <v>69</v>
      </c>
      <c r="P5" s="8" t="s">
        <v>101</v>
      </c>
      <c r="Q5" s="8" t="s">
        <v>71</v>
      </c>
      <c r="R5" s="8" t="s">
        <v>102</v>
      </c>
      <c r="S5" s="8" t="s">
        <v>103</v>
      </c>
      <c r="T5" s="8" t="s">
        <v>104</v>
      </c>
      <c r="U5" s="8" t="s">
        <v>105</v>
      </c>
      <c r="V5" s="8">
        <v>15</v>
      </c>
      <c r="W5" s="8">
        <v>15</v>
      </c>
      <c r="X5" s="8">
        <v>15</v>
      </c>
      <c r="Y5" s="8">
        <v>10</v>
      </c>
      <c r="Z5" s="8">
        <v>15</v>
      </c>
      <c r="AA5" s="8">
        <v>15</v>
      </c>
      <c r="AB5" s="8">
        <v>10</v>
      </c>
      <c r="AC5" s="8">
        <v>95</v>
      </c>
      <c r="AD5" s="8" t="s">
        <v>76</v>
      </c>
      <c r="AE5" s="8" t="s">
        <v>77</v>
      </c>
      <c r="AF5" s="8" t="s">
        <v>76</v>
      </c>
      <c r="AG5" s="8">
        <v>50</v>
      </c>
      <c r="AH5" s="8" t="s">
        <v>76</v>
      </c>
      <c r="AI5" s="8" t="s">
        <v>106</v>
      </c>
      <c r="AJ5" s="8" t="s">
        <v>78</v>
      </c>
      <c r="AK5" s="8">
        <v>0</v>
      </c>
      <c r="AL5" s="8">
        <v>1</v>
      </c>
      <c r="AM5" s="8" t="s">
        <v>98</v>
      </c>
      <c r="AN5" s="8" t="s">
        <v>107</v>
      </c>
      <c r="AO5" s="11" t="s">
        <v>108</v>
      </c>
      <c r="AP5" s="8" t="s">
        <v>82</v>
      </c>
      <c r="AQ5" s="12" t="s">
        <v>109</v>
      </c>
      <c r="AR5" s="9" t="s">
        <v>69</v>
      </c>
      <c r="AS5" s="13" t="s">
        <v>110</v>
      </c>
      <c r="AT5" s="8" t="s">
        <v>111</v>
      </c>
      <c r="AU5" s="8" t="s">
        <v>86</v>
      </c>
      <c r="AV5" s="14" t="s">
        <v>112</v>
      </c>
      <c r="AW5" s="15" t="s">
        <v>113</v>
      </c>
      <c r="AX5" s="16" t="s">
        <v>114</v>
      </c>
    </row>
    <row r="6" spans="1:50" ht="341.4" customHeight="1" x14ac:dyDescent="0.3">
      <c r="A6" s="6"/>
      <c r="B6" s="83"/>
      <c r="C6" s="9" t="s">
        <v>115</v>
      </c>
      <c r="D6" s="8" t="s">
        <v>58</v>
      </c>
      <c r="E6" s="8" t="s">
        <v>59</v>
      </c>
      <c r="F6" s="10" t="s">
        <v>60</v>
      </c>
      <c r="G6" s="9" t="s">
        <v>61</v>
      </c>
      <c r="H6" s="8" t="s">
        <v>116</v>
      </c>
      <c r="I6" s="8" t="s">
        <v>117</v>
      </c>
      <c r="J6" s="8" t="s">
        <v>118</v>
      </c>
      <c r="K6" s="9" t="s">
        <v>98</v>
      </c>
      <c r="L6" s="9" t="s">
        <v>119</v>
      </c>
      <c r="M6" s="11" t="s">
        <v>120</v>
      </c>
      <c r="N6" s="8" t="s">
        <v>68</v>
      </c>
      <c r="O6" s="8" t="s">
        <v>69</v>
      </c>
      <c r="P6" s="8" t="s">
        <v>121</v>
      </c>
      <c r="Q6" s="8" t="s">
        <v>71</v>
      </c>
      <c r="R6" s="8" t="s">
        <v>122</v>
      </c>
      <c r="S6" s="8" t="s">
        <v>123</v>
      </c>
      <c r="T6" s="8" t="s">
        <v>124</v>
      </c>
      <c r="U6" s="8" t="s">
        <v>125</v>
      </c>
      <c r="V6" s="8">
        <v>15</v>
      </c>
      <c r="W6" s="8">
        <v>15</v>
      </c>
      <c r="X6" s="8">
        <v>15</v>
      </c>
      <c r="Y6" s="8">
        <v>15</v>
      </c>
      <c r="Z6" s="8">
        <v>15</v>
      </c>
      <c r="AA6" s="8">
        <v>15</v>
      </c>
      <c r="AB6" s="8">
        <v>10</v>
      </c>
      <c r="AC6" s="8">
        <v>100</v>
      </c>
      <c r="AD6" s="8" t="s">
        <v>77</v>
      </c>
      <c r="AE6" s="8" t="s">
        <v>77</v>
      </c>
      <c r="AF6" s="8" t="s">
        <v>77</v>
      </c>
      <c r="AG6" s="8">
        <v>100</v>
      </c>
      <c r="AH6" s="8" t="s">
        <v>77</v>
      </c>
      <c r="AI6" s="8" t="s">
        <v>78</v>
      </c>
      <c r="AJ6" s="8" t="s">
        <v>79</v>
      </c>
      <c r="AK6" s="8">
        <v>1</v>
      </c>
      <c r="AL6" s="8">
        <v>0</v>
      </c>
      <c r="AM6" s="8" t="s">
        <v>65</v>
      </c>
      <c r="AN6" s="8" t="s">
        <v>119</v>
      </c>
      <c r="AO6" s="11" t="s">
        <v>126</v>
      </c>
      <c r="AP6" s="8" t="s">
        <v>82</v>
      </c>
      <c r="AQ6" s="17" t="s">
        <v>127</v>
      </c>
      <c r="AR6" s="9" t="s">
        <v>69</v>
      </c>
      <c r="AS6" s="13" t="s">
        <v>128</v>
      </c>
      <c r="AT6" s="8" t="s">
        <v>129</v>
      </c>
      <c r="AU6" s="8" t="s">
        <v>86</v>
      </c>
      <c r="AV6" s="14" t="s">
        <v>130</v>
      </c>
      <c r="AW6" s="18" t="s">
        <v>131</v>
      </c>
      <c r="AX6" s="16" t="s">
        <v>132</v>
      </c>
    </row>
    <row r="7" spans="1:50" ht="309.60000000000002" customHeight="1" x14ac:dyDescent="0.3">
      <c r="A7" s="6"/>
      <c r="B7" s="83"/>
      <c r="C7" s="79" t="s">
        <v>133</v>
      </c>
      <c r="D7" s="77" t="s">
        <v>58</v>
      </c>
      <c r="E7" s="77" t="s">
        <v>59</v>
      </c>
      <c r="F7" s="85" t="s">
        <v>60</v>
      </c>
      <c r="G7" s="79" t="s">
        <v>61</v>
      </c>
      <c r="H7" s="77" t="s">
        <v>116</v>
      </c>
      <c r="I7" s="77" t="s">
        <v>134</v>
      </c>
      <c r="J7" s="77" t="s">
        <v>135</v>
      </c>
      <c r="K7" s="79" t="s">
        <v>136</v>
      </c>
      <c r="L7" s="79" t="s">
        <v>119</v>
      </c>
      <c r="M7" s="81" t="s">
        <v>137</v>
      </c>
      <c r="N7" s="8" t="s">
        <v>100</v>
      </c>
      <c r="O7" s="8" t="s">
        <v>69</v>
      </c>
      <c r="P7" s="8" t="s">
        <v>138</v>
      </c>
      <c r="Q7" s="8" t="s">
        <v>139</v>
      </c>
      <c r="R7" s="8" t="s">
        <v>140</v>
      </c>
      <c r="S7" s="8" t="s">
        <v>141</v>
      </c>
      <c r="T7" s="8" t="s">
        <v>142</v>
      </c>
      <c r="U7" s="8" t="s">
        <v>143</v>
      </c>
      <c r="V7" s="8">
        <v>15</v>
      </c>
      <c r="W7" s="8">
        <v>15</v>
      </c>
      <c r="X7" s="8">
        <v>15</v>
      </c>
      <c r="Y7" s="8">
        <v>10</v>
      </c>
      <c r="Z7" s="8">
        <v>15</v>
      </c>
      <c r="AA7" s="8">
        <v>15</v>
      </c>
      <c r="AB7" s="8">
        <v>10</v>
      </c>
      <c r="AC7" s="8">
        <v>95</v>
      </c>
      <c r="AD7" s="8" t="s">
        <v>76</v>
      </c>
      <c r="AE7" s="8" t="s">
        <v>77</v>
      </c>
      <c r="AF7" s="8" t="s">
        <v>76</v>
      </c>
      <c r="AG7" s="8">
        <v>50</v>
      </c>
      <c r="AH7" s="77" t="s">
        <v>76</v>
      </c>
      <c r="AI7" s="8" t="s">
        <v>106</v>
      </c>
      <c r="AJ7" s="8" t="s">
        <v>78</v>
      </c>
      <c r="AK7" s="8">
        <v>0</v>
      </c>
      <c r="AL7" s="8">
        <v>1</v>
      </c>
      <c r="AM7" s="77" t="s">
        <v>136</v>
      </c>
      <c r="AN7" s="77" t="s">
        <v>66</v>
      </c>
      <c r="AO7" s="81" t="s">
        <v>144</v>
      </c>
      <c r="AP7" s="77" t="s">
        <v>82</v>
      </c>
      <c r="AQ7" s="17" t="s">
        <v>145</v>
      </c>
      <c r="AR7" s="9" t="s">
        <v>69</v>
      </c>
      <c r="AS7" s="13" t="s">
        <v>146</v>
      </c>
      <c r="AT7" s="8" t="s">
        <v>129</v>
      </c>
      <c r="AU7" s="77" t="s">
        <v>86</v>
      </c>
      <c r="AV7" s="14" t="s">
        <v>130</v>
      </c>
      <c r="AW7" s="18" t="s">
        <v>147</v>
      </c>
      <c r="AX7" s="16" t="s">
        <v>148</v>
      </c>
    </row>
    <row r="8" spans="1:50" ht="205.2" customHeight="1" x14ac:dyDescent="0.3">
      <c r="A8" s="6"/>
      <c r="B8" s="83"/>
      <c r="C8" s="79"/>
      <c r="D8" s="77"/>
      <c r="E8" s="77"/>
      <c r="F8" s="85"/>
      <c r="G8" s="79"/>
      <c r="H8" s="77"/>
      <c r="I8" s="77"/>
      <c r="J8" s="77"/>
      <c r="K8" s="79"/>
      <c r="L8" s="79"/>
      <c r="M8" s="81"/>
      <c r="N8" s="8" t="s">
        <v>100</v>
      </c>
      <c r="O8" s="8" t="s">
        <v>69</v>
      </c>
      <c r="P8" s="8" t="s">
        <v>138</v>
      </c>
      <c r="Q8" s="8" t="s">
        <v>149</v>
      </c>
      <c r="R8" s="8" t="s">
        <v>150</v>
      </c>
      <c r="S8" s="8" t="s">
        <v>151</v>
      </c>
      <c r="T8" s="8" t="s">
        <v>152</v>
      </c>
      <c r="U8" s="8" t="s">
        <v>153</v>
      </c>
      <c r="V8" s="8">
        <v>15</v>
      </c>
      <c r="W8" s="8">
        <v>15</v>
      </c>
      <c r="X8" s="8">
        <v>15</v>
      </c>
      <c r="Y8" s="8">
        <v>10</v>
      </c>
      <c r="Z8" s="8">
        <v>15</v>
      </c>
      <c r="AA8" s="8">
        <v>15</v>
      </c>
      <c r="AB8" s="8">
        <v>10</v>
      </c>
      <c r="AC8" s="8">
        <v>95</v>
      </c>
      <c r="AD8" s="8" t="s">
        <v>76</v>
      </c>
      <c r="AE8" s="8" t="s">
        <v>77</v>
      </c>
      <c r="AF8" s="8" t="s">
        <v>76</v>
      </c>
      <c r="AG8" s="8">
        <v>50</v>
      </c>
      <c r="AH8" s="77"/>
      <c r="AI8" s="8" t="s">
        <v>106</v>
      </c>
      <c r="AJ8" s="8" t="s">
        <v>78</v>
      </c>
      <c r="AK8" s="8">
        <v>0</v>
      </c>
      <c r="AL8" s="8">
        <v>1</v>
      </c>
      <c r="AM8" s="77"/>
      <c r="AN8" s="77"/>
      <c r="AO8" s="81"/>
      <c r="AP8" s="77"/>
      <c r="AQ8" s="17" t="s">
        <v>154</v>
      </c>
      <c r="AR8" s="9" t="s">
        <v>69</v>
      </c>
      <c r="AS8" s="13" t="s">
        <v>155</v>
      </c>
      <c r="AT8" s="8" t="s">
        <v>156</v>
      </c>
      <c r="AU8" s="96"/>
      <c r="AV8" s="14" t="s">
        <v>157</v>
      </c>
      <c r="AW8" s="18" t="s">
        <v>158</v>
      </c>
      <c r="AX8" s="16" t="s">
        <v>148</v>
      </c>
    </row>
    <row r="9" spans="1:50" ht="331.2" customHeight="1" x14ac:dyDescent="0.3">
      <c r="A9" s="19"/>
      <c r="B9" s="20" t="s">
        <v>159</v>
      </c>
      <c r="C9" s="20" t="s">
        <v>160</v>
      </c>
      <c r="D9" s="21" t="s">
        <v>161</v>
      </c>
      <c r="E9" s="20"/>
      <c r="F9" s="22" t="s">
        <v>60</v>
      </c>
      <c r="G9" s="20" t="s">
        <v>61</v>
      </c>
      <c r="H9" s="21" t="s">
        <v>162</v>
      </c>
      <c r="I9" s="21" t="s">
        <v>163</v>
      </c>
      <c r="J9" s="21" t="s">
        <v>164</v>
      </c>
      <c r="K9" s="20" t="s">
        <v>80</v>
      </c>
      <c r="L9" s="20" t="s">
        <v>119</v>
      </c>
      <c r="M9" s="23" t="e">
        <f>VLOOKUP(CONCATENATE(K9,L9),[1]Hoja1!$A$56:$B$80,2,FALSE)</f>
        <v>#N/A</v>
      </c>
      <c r="N9" s="20" t="s">
        <v>100</v>
      </c>
      <c r="O9" s="20" t="s">
        <v>165</v>
      </c>
      <c r="P9" s="20" t="s">
        <v>166</v>
      </c>
      <c r="Q9" s="20" t="s">
        <v>139</v>
      </c>
      <c r="R9" s="21" t="s">
        <v>167</v>
      </c>
      <c r="S9" s="21" t="s">
        <v>168</v>
      </c>
      <c r="T9" s="21" t="s">
        <v>169</v>
      </c>
      <c r="U9" s="21" t="s">
        <v>170</v>
      </c>
      <c r="V9" s="21">
        <v>15</v>
      </c>
      <c r="W9" s="21">
        <v>15</v>
      </c>
      <c r="X9" s="21">
        <v>15</v>
      </c>
      <c r="Y9" s="21">
        <v>10</v>
      </c>
      <c r="Z9" s="21">
        <v>15</v>
      </c>
      <c r="AA9" s="21">
        <v>15</v>
      </c>
      <c r="AB9" s="21">
        <v>10</v>
      </c>
      <c r="AC9" s="21">
        <f>SUM(V9:AB9)</f>
        <v>95</v>
      </c>
      <c r="AD9" s="21" t="str">
        <f>_xlfn.IFS(AC9&lt;=85,"Débil",AC9&gt;=96,"Fuerte",AC9&gt;=86,"Moderado")</f>
        <v>Moderado</v>
      </c>
      <c r="AE9" s="21" t="s">
        <v>76</v>
      </c>
      <c r="AF9" s="21" t="e">
        <f>VLOOKUP(CONCATENATE(AD9,AE9),[1]Hoja1!$A$2:$B$10,2,FALSE)</f>
        <v>#N/A</v>
      </c>
      <c r="AG9" s="21" t="e">
        <f>_xlfn.IFS(AF9="Fuerte",100,AF9="Moderado",50,AF9="Débil",0)</f>
        <v>#N/A</v>
      </c>
      <c r="AH9" s="21" t="e">
        <f>_xlfn.IFS(AVERAGE(AG9:AG9)=100,"Fuerte",AVERAGE(AG9:AG9)&lt;50,"Débil",AVERAGE(AG9:AG9)&gt;=50,"Moderado")</f>
        <v>#N/A</v>
      </c>
      <c r="AI9" s="21" t="s">
        <v>106</v>
      </c>
      <c r="AJ9" s="21" t="s">
        <v>78</v>
      </c>
      <c r="AK9" s="21" t="e">
        <f>VLOOKUP(CONCATENATE(AH9,AI9,AJ9),[1]Hoja1!$A$13:$B$24,2,FALSE)</f>
        <v>#N/A</v>
      </c>
      <c r="AL9" s="21" t="e">
        <f>VLOOKUP(CONCATENATE(AH9,AI9,AJ9),[1]Hoja1!$A$27:$B$38,2,FALSE)</f>
        <v>#N/A</v>
      </c>
      <c r="AM9" s="21" t="s">
        <v>80</v>
      </c>
      <c r="AN9" s="21" t="s">
        <v>66</v>
      </c>
      <c r="AO9" s="24" t="e">
        <f>VLOOKUP(CONCATENATE(AM9,AN9),[1]Hoja1!$A$56:$B$80,2,FALSE)</f>
        <v>#N/A</v>
      </c>
      <c r="AP9" s="20" t="s">
        <v>82</v>
      </c>
      <c r="AQ9" s="25" t="s">
        <v>171</v>
      </c>
      <c r="AR9" s="21" t="s">
        <v>172</v>
      </c>
      <c r="AS9" s="26" t="s">
        <v>173</v>
      </c>
      <c r="AT9" s="21" t="s">
        <v>174</v>
      </c>
      <c r="AU9" s="21" t="s">
        <v>175</v>
      </c>
      <c r="AV9" s="14" t="s">
        <v>176</v>
      </c>
      <c r="AW9" s="15" t="s">
        <v>177</v>
      </c>
      <c r="AX9" s="27" t="s">
        <v>178</v>
      </c>
    </row>
    <row r="10" spans="1:50" ht="110.4" x14ac:dyDescent="0.3">
      <c r="A10" s="6"/>
      <c r="B10" s="97" t="s">
        <v>179</v>
      </c>
      <c r="C10" s="98" t="s">
        <v>180</v>
      </c>
      <c r="D10" s="99" t="s">
        <v>161</v>
      </c>
      <c r="E10" s="98" t="s">
        <v>59</v>
      </c>
      <c r="F10" s="100" t="s">
        <v>60</v>
      </c>
      <c r="G10" s="98" t="s">
        <v>61</v>
      </c>
      <c r="H10" s="21" t="s">
        <v>181</v>
      </c>
      <c r="I10" s="99" t="s">
        <v>182</v>
      </c>
      <c r="J10" s="99" t="s">
        <v>183</v>
      </c>
      <c r="K10" s="98" t="s">
        <v>80</v>
      </c>
      <c r="L10" s="98" t="s">
        <v>119</v>
      </c>
      <c r="M10" s="102" t="s">
        <v>108</v>
      </c>
      <c r="N10" s="20" t="s">
        <v>68</v>
      </c>
      <c r="O10" s="98" t="s">
        <v>184</v>
      </c>
      <c r="P10" s="20" t="s">
        <v>185</v>
      </c>
      <c r="Q10" s="20" t="s">
        <v>186</v>
      </c>
      <c r="R10" s="99" t="s">
        <v>187</v>
      </c>
      <c r="S10" s="21" t="s">
        <v>188</v>
      </c>
      <c r="T10" s="99" t="s">
        <v>189</v>
      </c>
      <c r="U10" s="99" t="s">
        <v>190</v>
      </c>
      <c r="V10" s="28">
        <v>15</v>
      </c>
      <c r="W10" s="28">
        <v>15</v>
      </c>
      <c r="X10" s="28">
        <v>15</v>
      </c>
      <c r="Y10" s="28">
        <v>15</v>
      </c>
      <c r="Z10" s="28">
        <v>15</v>
      </c>
      <c r="AA10" s="28">
        <v>15</v>
      </c>
      <c r="AB10" s="28">
        <v>10</v>
      </c>
      <c r="AC10" s="28">
        <v>100</v>
      </c>
      <c r="AD10" s="28" t="s">
        <v>77</v>
      </c>
      <c r="AE10" s="28" t="s">
        <v>77</v>
      </c>
      <c r="AF10" s="28" t="s">
        <v>77</v>
      </c>
      <c r="AG10" s="28">
        <v>100</v>
      </c>
      <c r="AH10" s="101" t="s">
        <v>76</v>
      </c>
      <c r="AI10" s="28" t="s">
        <v>78</v>
      </c>
      <c r="AJ10" s="28" t="s">
        <v>78</v>
      </c>
      <c r="AK10" s="28">
        <v>1</v>
      </c>
      <c r="AL10" s="28">
        <v>1</v>
      </c>
      <c r="AM10" s="101" t="s">
        <v>191</v>
      </c>
      <c r="AN10" s="101" t="s">
        <v>66</v>
      </c>
      <c r="AO10" s="111" t="s">
        <v>66</v>
      </c>
      <c r="AP10" s="98" t="s">
        <v>82</v>
      </c>
      <c r="AQ10" s="112" t="s">
        <v>192</v>
      </c>
      <c r="AR10" s="113" t="s">
        <v>193</v>
      </c>
      <c r="AS10" s="113" t="s">
        <v>194</v>
      </c>
      <c r="AT10" s="99" t="s">
        <v>195</v>
      </c>
      <c r="AU10" s="99" t="s">
        <v>196</v>
      </c>
      <c r="AV10" s="108" t="s">
        <v>197</v>
      </c>
      <c r="AW10" s="110" t="s">
        <v>198</v>
      </c>
      <c r="AX10" s="103" t="s">
        <v>89</v>
      </c>
    </row>
    <row r="11" spans="1:50" ht="63.6" customHeight="1" x14ac:dyDescent="0.3">
      <c r="A11" s="6"/>
      <c r="B11" s="97"/>
      <c r="C11" s="98"/>
      <c r="D11" s="99"/>
      <c r="E11" s="98"/>
      <c r="F11" s="100"/>
      <c r="G11" s="98"/>
      <c r="H11" s="21" t="s">
        <v>199</v>
      </c>
      <c r="I11" s="99"/>
      <c r="J11" s="99"/>
      <c r="K11" s="98"/>
      <c r="L11" s="98"/>
      <c r="M11" s="102"/>
      <c r="N11" s="20" t="s">
        <v>100</v>
      </c>
      <c r="O11" s="98"/>
      <c r="P11" s="20" t="s">
        <v>200</v>
      </c>
      <c r="Q11" s="20" t="s">
        <v>186</v>
      </c>
      <c r="R11" s="99"/>
      <c r="S11" s="21" t="s">
        <v>201</v>
      </c>
      <c r="T11" s="99"/>
      <c r="U11" s="99"/>
      <c r="V11" s="28">
        <v>15</v>
      </c>
      <c r="W11" s="28">
        <v>15</v>
      </c>
      <c r="X11" s="28">
        <v>15</v>
      </c>
      <c r="Y11" s="28">
        <v>10</v>
      </c>
      <c r="Z11" s="28">
        <v>15</v>
      </c>
      <c r="AA11" s="28">
        <v>15</v>
      </c>
      <c r="AB11" s="28">
        <v>10</v>
      </c>
      <c r="AC11" s="28">
        <v>95</v>
      </c>
      <c r="AD11" s="28" t="s">
        <v>76</v>
      </c>
      <c r="AE11" s="28" t="s">
        <v>77</v>
      </c>
      <c r="AF11" s="28" t="s">
        <v>76</v>
      </c>
      <c r="AG11" s="28">
        <v>50</v>
      </c>
      <c r="AH11" s="101"/>
      <c r="AI11" s="28" t="s">
        <v>106</v>
      </c>
      <c r="AJ11" s="28" t="s">
        <v>78</v>
      </c>
      <c r="AK11" s="28">
        <v>0</v>
      </c>
      <c r="AL11" s="28">
        <v>1</v>
      </c>
      <c r="AM11" s="101"/>
      <c r="AN11" s="101"/>
      <c r="AO11" s="111"/>
      <c r="AP11" s="98"/>
      <c r="AQ11" s="112"/>
      <c r="AR11" s="113"/>
      <c r="AS11" s="113"/>
      <c r="AT11" s="99"/>
      <c r="AU11" s="107"/>
      <c r="AV11" s="109"/>
      <c r="AW11" s="110"/>
      <c r="AX11" s="90"/>
    </row>
    <row r="12" spans="1:50" ht="409.6" x14ac:dyDescent="0.3">
      <c r="A12" s="6"/>
      <c r="B12" s="29" t="s">
        <v>202</v>
      </c>
      <c r="C12" s="30" t="s">
        <v>203</v>
      </c>
      <c r="D12" s="30" t="s">
        <v>161</v>
      </c>
      <c r="E12" s="30" t="s">
        <v>59</v>
      </c>
      <c r="F12" s="31" t="s">
        <v>60</v>
      </c>
      <c r="G12" s="30" t="s">
        <v>61</v>
      </c>
      <c r="H12" s="32" t="s">
        <v>204</v>
      </c>
      <c r="I12" s="32" t="s">
        <v>205</v>
      </c>
      <c r="J12" s="32" t="s">
        <v>206</v>
      </c>
      <c r="K12" s="30" t="s">
        <v>98</v>
      </c>
      <c r="L12" s="30" t="s">
        <v>66</v>
      </c>
      <c r="M12" s="29" t="str">
        <f>VLOOKUP(CONCATENATE(K12,L12),[2]Parámetros!$A$56:$B$80,2,FALSE)</f>
        <v>Alto (12)</v>
      </c>
      <c r="N12" s="32" t="s">
        <v>68</v>
      </c>
      <c r="O12" s="32" t="s">
        <v>207</v>
      </c>
      <c r="P12" s="32" t="s">
        <v>208</v>
      </c>
      <c r="Q12" s="32" t="s">
        <v>209</v>
      </c>
      <c r="R12" s="32" t="s">
        <v>210</v>
      </c>
      <c r="S12" s="32" t="s">
        <v>211</v>
      </c>
      <c r="T12" s="32" t="s">
        <v>212</v>
      </c>
      <c r="U12" s="32" t="s">
        <v>213</v>
      </c>
      <c r="V12" s="32">
        <v>15</v>
      </c>
      <c r="W12" s="32">
        <v>15</v>
      </c>
      <c r="X12" s="32">
        <v>15</v>
      </c>
      <c r="Y12" s="32">
        <v>15</v>
      </c>
      <c r="Z12" s="32">
        <v>15</v>
      </c>
      <c r="AA12" s="32">
        <v>15</v>
      </c>
      <c r="AB12" s="32">
        <v>10</v>
      </c>
      <c r="AC12" s="32">
        <f>SUM(V12:AB12)</f>
        <v>100</v>
      </c>
      <c r="AD12" s="32" t="s">
        <v>77</v>
      </c>
      <c r="AE12" s="32" t="s">
        <v>77</v>
      </c>
      <c r="AF12" s="32" t="str">
        <f>VLOOKUP(CONCATENATE(AD12,AE12),[2]Parámetros!$A$2:$B$10,2,FALSE)</f>
        <v>Fuerte</v>
      </c>
      <c r="AG12" s="32">
        <v>100</v>
      </c>
      <c r="AH12" s="32" t="s">
        <v>77</v>
      </c>
      <c r="AI12" s="32" t="s">
        <v>78</v>
      </c>
      <c r="AJ12" s="32" t="s">
        <v>79</v>
      </c>
      <c r="AK12" s="32">
        <f>VLOOKUP(CONCATENATE(AH12,AI12,AJ12),[2]Parámetros!$A$13:$B$24,2,FALSE)</f>
        <v>2</v>
      </c>
      <c r="AL12" s="32">
        <v>0</v>
      </c>
      <c r="AM12" s="32" t="s">
        <v>80</v>
      </c>
      <c r="AN12" s="32" t="s">
        <v>66</v>
      </c>
      <c r="AO12" s="29" t="str">
        <f>VLOOKUP(CONCATENATE(AM12,AN12),[2]Parámetros!$A$56:$B$80,2,FALSE)</f>
        <v>Moderado (6)</v>
      </c>
      <c r="AP12" s="32" t="s">
        <v>82</v>
      </c>
      <c r="AQ12" s="33" t="s">
        <v>214</v>
      </c>
      <c r="AR12" s="32" t="s">
        <v>208</v>
      </c>
      <c r="AS12" s="34">
        <v>44196</v>
      </c>
      <c r="AT12" s="30" t="s">
        <v>215</v>
      </c>
      <c r="AU12" s="30" t="s">
        <v>216</v>
      </c>
      <c r="AV12" s="35" t="s">
        <v>217</v>
      </c>
      <c r="AW12" s="18" t="s">
        <v>218</v>
      </c>
      <c r="AX12" s="36" t="s">
        <v>219</v>
      </c>
    </row>
    <row r="13" spans="1:50" ht="409.6" x14ac:dyDescent="0.3">
      <c r="A13" s="6"/>
      <c r="B13" s="104" t="s">
        <v>220</v>
      </c>
      <c r="C13" s="37" t="s">
        <v>221</v>
      </c>
      <c r="D13" s="37" t="s">
        <v>222</v>
      </c>
      <c r="E13" s="37" t="s">
        <v>59</v>
      </c>
      <c r="F13" s="37" t="s">
        <v>60</v>
      </c>
      <c r="G13" s="37" t="s">
        <v>61</v>
      </c>
      <c r="H13" s="38" t="s">
        <v>223</v>
      </c>
      <c r="I13" s="37" t="s">
        <v>224</v>
      </c>
      <c r="J13" s="37" t="s">
        <v>225</v>
      </c>
      <c r="K13" s="37" t="s">
        <v>80</v>
      </c>
      <c r="L13" s="37" t="s">
        <v>226</v>
      </c>
      <c r="M13" s="37" t="str">
        <f>IFERROR(VLOOKUP(CONCATENATE(K13,L13),[3]Hoja1!$A$56:$B$80,2,FALSE),"-")</f>
        <v>-</v>
      </c>
      <c r="N13" s="38" t="s">
        <v>68</v>
      </c>
      <c r="O13" s="37" t="s">
        <v>227</v>
      </c>
      <c r="P13" s="38" t="s">
        <v>228</v>
      </c>
      <c r="Q13" s="38" t="s">
        <v>229</v>
      </c>
      <c r="R13" s="38" t="s">
        <v>230</v>
      </c>
      <c r="S13" s="38" t="s">
        <v>231</v>
      </c>
      <c r="T13" s="38" t="s">
        <v>232</v>
      </c>
      <c r="U13" s="38" t="s">
        <v>233</v>
      </c>
      <c r="V13" s="38">
        <v>15</v>
      </c>
      <c r="W13" s="38">
        <v>15</v>
      </c>
      <c r="X13" s="38">
        <v>15</v>
      </c>
      <c r="Y13" s="38">
        <v>15</v>
      </c>
      <c r="Z13" s="38">
        <v>15</v>
      </c>
      <c r="AA13" s="38">
        <v>15</v>
      </c>
      <c r="AB13" s="38">
        <v>10</v>
      </c>
      <c r="AC13" s="39">
        <f>SUM(V13:AB13)</f>
        <v>100</v>
      </c>
      <c r="AD13" s="39" t="s">
        <v>77</v>
      </c>
      <c r="AE13" s="38" t="s">
        <v>77</v>
      </c>
      <c r="AF13" s="39" t="str">
        <f>IFERROR(VLOOKUP(CONCATENATE(AD13,AE13),[3]Hoja1!$A$2:$B$10,2,FALSE),"-")</f>
        <v>-</v>
      </c>
      <c r="AG13" s="39">
        <v>100</v>
      </c>
      <c r="AH13" s="39" t="s">
        <v>77</v>
      </c>
      <c r="AI13" s="38" t="s">
        <v>78</v>
      </c>
      <c r="AJ13" s="38" t="s">
        <v>106</v>
      </c>
      <c r="AK13" s="39">
        <v>2</v>
      </c>
      <c r="AL13" s="39">
        <v>0</v>
      </c>
      <c r="AM13" s="37" t="s">
        <v>191</v>
      </c>
      <c r="AN13" s="37" t="s">
        <v>226</v>
      </c>
      <c r="AO13" s="37" t="str">
        <f>IFERROR(VLOOKUP(CONCATENATE(AM13,AN13),[3]Hoja1!$A$56:$B$80,2,FALSE),"-")</f>
        <v>-</v>
      </c>
      <c r="AP13" s="37" t="s">
        <v>82</v>
      </c>
      <c r="AQ13" s="37" t="s">
        <v>234</v>
      </c>
      <c r="AR13" s="37" t="s">
        <v>235</v>
      </c>
      <c r="AS13" s="40" t="s">
        <v>236</v>
      </c>
      <c r="AT13" s="37" t="s">
        <v>237</v>
      </c>
      <c r="AU13" s="37" t="s">
        <v>238</v>
      </c>
      <c r="AV13" s="41" t="s">
        <v>239</v>
      </c>
      <c r="AW13" s="42" t="s">
        <v>240</v>
      </c>
      <c r="AX13" s="16" t="s">
        <v>241</v>
      </c>
    </row>
    <row r="14" spans="1:50" ht="381" customHeight="1" x14ac:dyDescent="0.3">
      <c r="A14" s="6"/>
      <c r="B14" s="104"/>
      <c r="C14" s="38" t="s">
        <v>221</v>
      </c>
      <c r="D14" s="38" t="s">
        <v>222</v>
      </c>
      <c r="E14" s="38" t="s">
        <v>59</v>
      </c>
      <c r="F14" s="38" t="s">
        <v>60</v>
      </c>
      <c r="G14" s="38" t="s">
        <v>61</v>
      </c>
      <c r="H14" s="38" t="s">
        <v>242</v>
      </c>
      <c r="I14" s="38" t="s">
        <v>243</v>
      </c>
      <c r="J14" s="32" t="s">
        <v>244</v>
      </c>
      <c r="K14" s="38" t="s">
        <v>80</v>
      </c>
      <c r="L14" s="38" t="s">
        <v>119</v>
      </c>
      <c r="M14" s="38" t="str">
        <f>IFERROR(VLOOKUP(CONCATENATE(K14,L14),[3]Hoja1!$A$56:$B$80,2,FALSE),"-")</f>
        <v>-</v>
      </c>
      <c r="N14" s="38" t="s">
        <v>100</v>
      </c>
      <c r="O14" s="38" t="s">
        <v>227</v>
      </c>
      <c r="P14" s="38" t="s">
        <v>245</v>
      </c>
      <c r="Q14" s="38" t="s">
        <v>246</v>
      </c>
      <c r="R14" s="38" t="s">
        <v>247</v>
      </c>
      <c r="S14" s="38" t="s">
        <v>248</v>
      </c>
      <c r="T14" s="38" t="s">
        <v>249</v>
      </c>
      <c r="U14" s="38" t="s">
        <v>250</v>
      </c>
      <c r="V14" s="38">
        <v>15</v>
      </c>
      <c r="W14" s="38">
        <v>15</v>
      </c>
      <c r="X14" s="38">
        <v>15</v>
      </c>
      <c r="Y14" s="38">
        <v>15</v>
      </c>
      <c r="Z14" s="38">
        <v>15</v>
      </c>
      <c r="AA14" s="38">
        <v>15</v>
      </c>
      <c r="AB14" s="38">
        <v>10</v>
      </c>
      <c r="AC14" s="39">
        <f>SUM(V14:AB14)</f>
        <v>100</v>
      </c>
      <c r="AD14" s="39" t="s">
        <v>77</v>
      </c>
      <c r="AE14" s="38" t="s">
        <v>77</v>
      </c>
      <c r="AF14" s="39" t="str">
        <f>IFERROR(VLOOKUP(CONCATENATE(AD14,AE14),[3]Hoja1!$A$2:$B$10,2,FALSE),"-")</f>
        <v>-</v>
      </c>
      <c r="AG14" s="39">
        <v>100</v>
      </c>
      <c r="AH14" s="39" t="s">
        <v>77</v>
      </c>
      <c r="AI14" s="38" t="s">
        <v>78</v>
      </c>
      <c r="AJ14" s="38" t="s">
        <v>106</v>
      </c>
      <c r="AK14" s="39">
        <v>2</v>
      </c>
      <c r="AL14" s="39">
        <v>0</v>
      </c>
      <c r="AM14" s="38" t="s">
        <v>191</v>
      </c>
      <c r="AN14" s="38" t="s">
        <v>119</v>
      </c>
      <c r="AO14" s="38" t="str">
        <f>IFERROR(VLOOKUP(CONCATENATE(AM14,AN14),[3]Hoja1!$A$56:$B$80,2,FALSE),"-")</f>
        <v>-</v>
      </c>
      <c r="AP14" s="38" t="s">
        <v>82</v>
      </c>
      <c r="AQ14" s="38" t="s">
        <v>251</v>
      </c>
      <c r="AR14" s="38" t="s">
        <v>252</v>
      </c>
      <c r="AS14" s="43" t="s">
        <v>236</v>
      </c>
      <c r="AT14" s="38" t="s">
        <v>253</v>
      </c>
      <c r="AU14" s="38" t="s">
        <v>238</v>
      </c>
      <c r="AV14" s="41" t="s">
        <v>254</v>
      </c>
      <c r="AW14" s="18" t="s">
        <v>255</v>
      </c>
      <c r="AX14" s="36" t="s">
        <v>219</v>
      </c>
    </row>
    <row r="15" spans="1:50" ht="311.39999999999998" customHeight="1" x14ac:dyDescent="0.3">
      <c r="A15" s="6"/>
      <c r="B15" s="44" t="s">
        <v>256</v>
      </c>
      <c r="C15" s="44" t="s">
        <v>257</v>
      </c>
      <c r="D15" s="26" t="s">
        <v>258</v>
      </c>
      <c r="E15" s="44" t="s">
        <v>59</v>
      </c>
      <c r="F15" s="45" t="s">
        <v>60</v>
      </c>
      <c r="G15" s="44" t="s">
        <v>61</v>
      </c>
      <c r="H15" s="26" t="s">
        <v>259</v>
      </c>
      <c r="I15" s="26" t="s">
        <v>260</v>
      </c>
      <c r="J15" s="26" t="s">
        <v>261</v>
      </c>
      <c r="K15" s="44" t="s">
        <v>80</v>
      </c>
      <c r="L15" s="44" t="s">
        <v>119</v>
      </c>
      <c r="M15" s="46" t="e">
        <f>VLOOKUP(CONCATENATE(K15,L15),[4]Hoja1!$A$56:$B$80,2,FALSE)</f>
        <v>#N/A</v>
      </c>
      <c r="N15" s="44" t="s">
        <v>68</v>
      </c>
      <c r="O15" s="44" t="s">
        <v>262</v>
      </c>
      <c r="P15" s="44" t="s">
        <v>262</v>
      </c>
      <c r="Q15" s="44" t="s">
        <v>139</v>
      </c>
      <c r="R15" s="26" t="s">
        <v>263</v>
      </c>
      <c r="S15" s="26" t="s">
        <v>264</v>
      </c>
      <c r="T15" s="26" t="s">
        <v>265</v>
      </c>
      <c r="U15" s="26" t="s">
        <v>266</v>
      </c>
      <c r="V15" s="47">
        <v>15</v>
      </c>
      <c r="W15" s="47">
        <v>15</v>
      </c>
      <c r="X15" s="47">
        <v>15</v>
      </c>
      <c r="Y15" s="47">
        <v>15</v>
      </c>
      <c r="Z15" s="47">
        <v>15</v>
      </c>
      <c r="AA15" s="47">
        <v>15</v>
      </c>
      <c r="AB15" s="47">
        <v>10</v>
      </c>
      <c r="AC15" s="47">
        <f>SUM(V15:AB15)</f>
        <v>100</v>
      </c>
      <c r="AD15" s="47" t="str">
        <f>_xlfn.IFS(AC15&lt;=85,"Débil",AC15&gt;=96,"Fuerte",AC15&gt;=86,"Moderado")</f>
        <v>Fuerte</v>
      </c>
      <c r="AE15" s="47" t="s">
        <v>77</v>
      </c>
      <c r="AF15" s="47" t="e">
        <f>VLOOKUP(CONCATENATE(AD15,AE15),[4]Hoja1!$A$2:$B$10,2,FALSE)</f>
        <v>#N/A</v>
      </c>
      <c r="AG15" s="47" t="e">
        <f>_xlfn.IFS(AF15="Fuerte",100,AF15="Moderado",50,AF15="Débil",0)</f>
        <v>#N/A</v>
      </c>
      <c r="AH15" s="47" t="e">
        <f>_xlfn.IFS(AVERAGE(AG15:AG15)=100,"Fuerte",AVERAGE(AG15:AG15)&lt;50,"Débil",AVERAGE(AG15:AG15)&gt;=50,"Moderado")</f>
        <v>#N/A</v>
      </c>
      <c r="AI15" s="47" t="s">
        <v>78</v>
      </c>
      <c r="AJ15" s="47" t="s">
        <v>106</v>
      </c>
      <c r="AK15" s="47" t="e">
        <f>VLOOKUP(CONCATENATE(AH15,AI15,AJ15),[4]Hoja1!$A$13:$B$24,2,FALSE)</f>
        <v>#N/A</v>
      </c>
      <c r="AL15" s="47" t="e">
        <f>VLOOKUP(CONCATENATE(AH15,AI15,AJ15),[4]Hoja1!$A$27:$B$38,2,FALSE)</f>
        <v>#N/A</v>
      </c>
      <c r="AM15" s="47" t="s">
        <v>191</v>
      </c>
      <c r="AN15" s="47" t="s">
        <v>119</v>
      </c>
      <c r="AO15" s="48" t="e">
        <f>VLOOKUP(CONCATENATE(AM15,AN15),[4]Hoja1!$A$56:$B$80,2,FALSE)</f>
        <v>#N/A</v>
      </c>
      <c r="AP15" s="44" t="s">
        <v>82</v>
      </c>
      <c r="AQ15" s="49" t="s">
        <v>267</v>
      </c>
      <c r="AR15" s="47" t="s">
        <v>262</v>
      </c>
      <c r="AS15" s="47" t="s">
        <v>173</v>
      </c>
      <c r="AT15" s="26" t="s">
        <v>268</v>
      </c>
      <c r="AU15" s="26" t="s">
        <v>269</v>
      </c>
      <c r="AV15" s="41" t="s">
        <v>270</v>
      </c>
      <c r="AW15" s="18" t="s">
        <v>271</v>
      </c>
      <c r="AX15" s="16" t="s">
        <v>272</v>
      </c>
    </row>
    <row r="16" spans="1:50" ht="262.2" x14ac:dyDescent="0.3">
      <c r="A16" s="6"/>
      <c r="B16" s="97" t="s">
        <v>273</v>
      </c>
      <c r="C16" s="97" t="s">
        <v>274</v>
      </c>
      <c r="D16" s="105" t="s">
        <v>161</v>
      </c>
      <c r="E16" s="97" t="s">
        <v>59</v>
      </c>
      <c r="F16" s="106" t="s">
        <v>60</v>
      </c>
      <c r="G16" s="97" t="s">
        <v>61</v>
      </c>
      <c r="H16" s="26" t="s">
        <v>275</v>
      </c>
      <c r="I16" s="105" t="s">
        <v>276</v>
      </c>
      <c r="J16" s="105" t="s">
        <v>277</v>
      </c>
      <c r="K16" s="97" t="s">
        <v>191</v>
      </c>
      <c r="L16" s="97" t="s">
        <v>119</v>
      </c>
      <c r="M16" s="114" t="e">
        <f>VLOOKUP(CONCATENATE(K16,L16),[5]Hoja1!$A$56:$B$80,2,FALSE)</f>
        <v>#N/A</v>
      </c>
      <c r="N16" s="97" t="s">
        <v>68</v>
      </c>
      <c r="O16" s="97" t="s">
        <v>278</v>
      </c>
      <c r="P16" s="97" t="s">
        <v>279</v>
      </c>
      <c r="Q16" s="97" t="s">
        <v>139</v>
      </c>
      <c r="R16" s="105" t="s">
        <v>280</v>
      </c>
      <c r="S16" s="105" t="s">
        <v>281</v>
      </c>
      <c r="T16" s="105" t="s">
        <v>282</v>
      </c>
      <c r="U16" s="105" t="s">
        <v>283</v>
      </c>
      <c r="V16" s="113">
        <v>15</v>
      </c>
      <c r="W16" s="113">
        <v>15</v>
      </c>
      <c r="X16" s="113">
        <v>15</v>
      </c>
      <c r="Y16" s="113">
        <v>15</v>
      </c>
      <c r="Z16" s="113">
        <v>15</v>
      </c>
      <c r="AA16" s="113">
        <v>15</v>
      </c>
      <c r="AB16" s="113">
        <v>10</v>
      </c>
      <c r="AC16" s="113">
        <f>SUM(V16:AB16)</f>
        <v>100</v>
      </c>
      <c r="AD16" s="113" t="str">
        <f>_xlfn.IFS(AC16&lt;=85,"Débil",AC16&gt;=96,"Fuerte",AC16&gt;=86,"Moderado")</f>
        <v>Fuerte</v>
      </c>
      <c r="AE16" s="113" t="s">
        <v>77</v>
      </c>
      <c r="AF16" s="113" t="e">
        <f>VLOOKUP(CONCATENATE(AD16,AE16),[5]Hoja1!$A$2:$B$10,2,FALSE)</f>
        <v>#N/A</v>
      </c>
      <c r="AG16" s="113" t="e">
        <f>_xlfn.IFS(AF16="Fuerte",100,AF16="Moderado",50,AF16="Débil",0)</f>
        <v>#N/A</v>
      </c>
      <c r="AH16" s="113" t="e">
        <f>_xlfn.IFS(AVERAGE(AG16)=100,"Fuerte",AVERAGE(AG16)&lt;50,"Débil",AVERAGE(AG16)&gt;=50,"Moderado")</f>
        <v>#N/A</v>
      </c>
      <c r="AI16" s="113" t="s">
        <v>78</v>
      </c>
      <c r="AJ16" s="113" t="s">
        <v>79</v>
      </c>
      <c r="AK16" s="113" t="e">
        <f>VLOOKUP(CONCATENATE(AH16,AI16,AJ16),[5]Hoja1!$A$13:$B$24,2,FALSE)</f>
        <v>#N/A</v>
      </c>
      <c r="AL16" s="113" t="e">
        <f>VLOOKUP(CONCATENATE(AH16,AI16,AJ16),[5]Hoja1!$A$27:$B$38,2,FALSE)</f>
        <v>#N/A</v>
      </c>
      <c r="AM16" s="113" t="s">
        <v>191</v>
      </c>
      <c r="AN16" s="113" t="s">
        <v>66</v>
      </c>
      <c r="AO16" s="116" t="e">
        <f>VLOOKUP(CONCATENATE(AM16,AN16),[5]Hoja1!$A$56:$B$80,2,FALSE)</f>
        <v>#N/A</v>
      </c>
      <c r="AP16" s="97" t="s">
        <v>82</v>
      </c>
      <c r="AQ16" s="117" t="s">
        <v>284</v>
      </c>
      <c r="AR16" s="113" t="s">
        <v>278</v>
      </c>
      <c r="AS16" s="113" t="s">
        <v>155</v>
      </c>
      <c r="AT16" s="105" t="s">
        <v>285</v>
      </c>
      <c r="AU16" s="105" t="s">
        <v>286</v>
      </c>
      <c r="AV16" s="50" t="s">
        <v>287</v>
      </c>
      <c r="AW16" s="110" t="s">
        <v>288</v>
      </c>
      <c r="AX16" s="115" t="s">
        <v>289</v>
      </c>
    </row>
    <row r="17" spans="1:50" ht="409.6" x14ac:dyDescent="0.3">
      <c r="A17" s="6"/>
      <c r="B17" s="97"/>
      <c r="C17" s="97"/>
      <c r="D17" s="105"/>
      <c r="E17" s="97"/>
      <c r="F17" s="106"/>
      <c r="G17" s="97"/>
      <c r="H17" s="26" t="s">
        <v>290</v>
      </c>
      <c r="I17" s="105"/>
      <c r="J17" s="105"/>
      <c r="K17" s="97"/>
      <c r="L17" s="97"/>
      <c r="M17" s="114"/>
      <c r="N17" s="97"/>
      <c r="O17" s="97"/>
      <c r="P17" s="97"/>
      <c r="Q17" s="97"/>
      <c r="R17" s="105"/>
      <c r="S17" s="105"/>
      <c r="T17" s="105"/>
      <c r="U17" s="105"/>
      <c r="V17" s="113"/>
      <c r="W17" s="113"/>
      <c r="X17" s="113"/>
      <c r="Y17" s="113"/>
      <c r="Z17" s="113"/>
      <c r="AA17" s="113"/>
      <c r="AB17" s="113"/>
      <c r="AC17" s="113"/>
      <c r="AD17" s="113"/>
      <c r="AE17" s="113"/>
      <c r="AF17" s="113"/>
      <c r="AG17" s="113"/>
      <c r="AH17" s="113"/>
      <c r="AI17" s="113"/>
      <c r="AJ17" s="113"/>
      <c r="AK17" s="113"/>
      <c r="AL17" s="113"/>
      <c r="AM17" s="113"/>
      <c r="AN17" s="113"/>
      <c r="AO17" s="116"/>
      <c r="AP17" s="97"/>
      <c r="AQ17" s="117"/>
      <c r="AR17" s="113"/>
      <c r="AS17" s="113"/>
      <c r="AT17" s="105"/>
      <c r="AU17" s="105"/>
      <c r="AV17" s="50" t="s">
        <v>291</v>
      </c>
      <c r="AW17" s="110"/>
      <c r="AX17" s="115"/>
    </row>
    <row r="18" spans="1:50" ht="96.6" x14ac:dyDescent="0.3">
      <c r="A18" s="6"/>
      <c r="B18" s="97" t="s">
        <v>292</v>
      </c>
      <c r="C18" s="97" t="s">
        <v>293</v>
      </c>
      <c r="D18" s="105" t="s">
        <v>258</v>
      </c>
      <c r="E18" s="97" t="s">
        <v>59</v>
      </c>
      <c r="F18" s="106" t="s">
        <v>60</v>
      </c>
      <c r="G18" s="97" t="s">
        <v>61</v>
      </c>
      <c r="H18" s="26" t="s">
        <v>294</v>
      </c>
      <c r="I18" s="105" t="s">
        <v>295</v>
      </c>
      <c r="J18" s="105" t="s">
        <v>296</v>
      </c>
      <c r="K18" s="97" t="s">
        <v>191</v>
      </c>
      <c r="L18" s="97" t="s">
        <v>226</v>
      </c>
      <c r="M18" s="114" t="str">
        <f>VLOOKUP(CONCATENATE(K18,L18),[6]Parámetros!$A$56:$B$80,2,FALSE)</f>
        <v>Alto (5)</v>
      </c>
      <c r="N18" s="44" t="s">
        <v>68</v>
      </c>
      <c r="O18" s="97" t="s">
        <v>297</v>
      </c>
      <c r="P18" s="44" t="s">
        <v>297</v>
      </c>
      <c r="Q18" s="44" t="s">
        <v>298</v>
      </c>
      <c r="R18" s="26" t="s">
        <v>299</v>
      </c>
      <c r="S18" s="26" t="s">
        <v>300</v>
      </c>
      <c r="T18" s="26" t="s">
        <v>301</v>
      </c>
      <c r="U18" s="26" t="s">
        <v>302</v>
      </c>
      <c r="V18" s="47">
        <v>15</v>
      </c>
      <c r="W18" s="47">
        <v>15</v>
      </c>
      <c r="X18" s="47">
        <v>15</v>
      </c>
      <c r="Y18" s="47">
        <v>15</v>
      </c>
      <c r="Z18" s="47">
        <v>15</v>
      </c>
      <c r="AA18" s="47">
        <v>15</v>
      </c>
      <c r="AB18" s="47">
        <v>10</v>
      </c>
      <c r="AC18" s="47">
        <f>SUM(V18:AB18)</f>
        <v>100</v>
      </c>
      <c r="AD18" s="47" t="str">
        <f>_xlfn.IFS(AC18&lt;=85,"Débil",AC18&gt;=96,"Fuerte",AC18&gt;=86,"Moderado")</f>
        <v>Fuerte</v>
      </c>
      <c r="AE18" s="47" t="s">
        <v>77</v>
      </c>
      <c r="AF18" s="47" t="str">
        <f>VLOOKUP(CONCATENATE(AD18,AE18),[6]Parámetros!$A$2:$B$10,2,FALSE)</f>
        <v>Fuerte</v>
      </c>
      <c r="AG18" s="47">
        <f>_xlfn.IFS(AF18="Fuerte",100,AF18="Moderado",50,AF18="Débil",0)</f>
        <v>100</v>
      </c>
      <c r="AH18" s="113" t="str">
        <f>_xlfn.IFS(AVERAGE(AG18:AG21)=100,"Fuerte",AVERAGE(AG18:AG21)&lt;50,"Débil",AVERAGE(AG18:AG21)&gt;=50,"Moderado")</f>
        <v>Moderado</v>
      </c>
      <c r="AI18" s="47" t="s">
        <v>78</v>
      </c>
      <c r="AJ18" s="47" t="s">
        <v>78</v>
      </c>
      <c r="AK18" s="47">
        <f>VLOOKUP(CONCATENATE(AH18,AI18,AJ18),[6]Parámetros!$A$13:$B$24,2,FALSE)</f>
        <v>1</v>
      </c>
      <c r="AL18" s="47">
        <f>VLOOKUP(CONCATENATE(AH18,AI18,AJ18),[6]Parámetros!$A$27:$B$38,2,FALSE)</f>
        <v>1</v>
      </c>
      <c r="AM18" s="113" t="s">
        <v>191</v>
      </c>
      <c r="AN18" s="113" t="s">
        <v>119</v>
      </c>
      <c r="AO18" s="116" t="str">
        <f>VLOOKUP(CONCATENATE(AM18,AN18),[6]Parámetros!$A$56:$B$80,2,FALSE)</f>
        <v>Alto (4)</v>
      </c>
      <c r="AP18" s="97" t="s">
        <v>82</v>
      </c>
      <c r="AQ18" s="117" t="s">
        <v>303</v>
      </c>
      <c r="AR18" s="113" t="s">
        <v>297</v>
      </c>
      <c r="AS18" s="113" t="s">
        <v>304</v>
      </c>
      <c r="AT18" s="105" t="s">
        <v>305</v>
      </c>
      <c r="AU18" s="105" t="s">
        <v>306</v>
      </c>
      <c r="AV18" s="108" t="s">
        <v>307</v>
      </c>
      <c r="AW18" s="119" t="s">
        <v>308</v>
      </c>
      <c r="AX18" s="115" t="s">
        <v>289</v>
      </c>
    </row>
    <row r="19" spans="1:50" ht="96.6" x14ac:dyDescent="0.3">
      <c r="A19" s="6"/>
      <c r="B19" s="97"/>
      <c r="C19" s="97"/>
      <c r="D19" s="105"/>
      <c r="E19" s="97"/>
      <c r="F19" s="106"/>
      <c r="G19" s="97"/>
      <c r="H19" s="26" t="s">
        <v>309</v>
      </c>
      <c r="I19" s="105"/>
      <c r="J19" s="105"/>
      <c r="K19" s="97"/>
      <c r="L19" s="97"/>
      <c r="M19" s="114"/>
      <c r="N19" s="44" t="s">
        <v>68</v>
      </c>
      <c r="O19" s="97"/>
      <c r="P19" s="44" t="s">
        <v>297</v>
      </c>
      <c r="Q19" s="44" t="s">
        <v>310</v>
      </c>
      <c r="R19" s="26" t="s">
        <v>311</v>
      </c>
      <c r="S19" s="26" t="s">
        <v>312</v>
      </c>
      <c r="T19" s="26" t="s">
        <v>313</v>
      </c>
      <c r="U19" s="26" t="s">
        <v>314</v>
      </c>
      <c r="V19" s="47">
        <v>15</v>
      </c>
      <c r="W19" s="47">
        <v>15</v>
      </c>
      <c r="X19" s="47">
        <v>15</v>
      </c>
      <c r="Y19" s="47">
        <v>15</v>
      </c>
      <c r="Z19" s="47">
        <v>15</v>
      </c>
      <c r="AA19" s="47">
        <v>15</v>
      </c>
      <c r="AB19" s="47">
        <v>10</v>
      </c>
      <c r="AC19" s="47">
        <f>SUM(V19:AB19)</f>
        <v>100</v>
      </c>
      <c r="AD19" s="47" t="str">
        <f>_xlfn.IFS(AC19&lt;=85,"Débil",AC19&gt;=96,"Fuerte",AC19&gt;=86,"Moderado")</f>
        <v>Fuerte</v>
      </c>
      <c r="AE19" s="47" t="s">
        <v>77</v>
      </c>
      <c r="AF19" s="47" t="str">
        <f>VLOOKUP(CONCATENATE(AD19,AE19),[6]Parámetros!$A$2:$B$10,2,FALSE)</f>
        <v>Fuerte</v>
      </c>
      <c r="AG19" s="47">
        <f>_xlfn.IFS(AF19="Fuerte",100,AF19="Moderado",50,AF19="Débil",0)</f>
        <v>100</v>
      </c>
      <c r="AH19" s="113"/>
      <c r="AI19" s="47" t="s">
        <v>78</v>
      </c>
      <c r="AJ19" s="47" t="s">
        <v>79</v>
      </c>
      <c r="AK19" s="47">
        <f>VLOOKUP(CONCATENATE(AH18,AI19,AJ19),[6]Parámetros!$A$13:$B$24,2,FALSE)</f>
        <v>1</v>
      </c>
      <c r="AL19" s="47">
        <f>VLOOKUP(CONCATENATE(AH18,AI19,AJ19),[6]Parámetros!$A$27:$B$38,2,FALSE)</f>
        <v>0</v>
      </c>
      <c r="AM19" s="113"/>
      <c r="AN19" s="113"/>
      <c r="AO19" s="116"/>
      <c r="AP19" s="97"/>
      <c r="AQ19" s="117"/>
      <c r="AR19" s="113"/>
      <c r="AS19" s="113"/>
      <c r="AT19" s="105"/>
      <c r="AU19" s="105"/>
      <c r="AV19" s="118"/>
      <c r="AW19" s="120"/>
      <c r="AX19" s="115"/>
    </row>
    <row r="20" spans="1:50" ht="151.80000000000001" x14ac:dyDescent="0.3">
      <c r="A20" s="6"/>
      <c r="B20" s="97"/>
      <c r="C20" s="97"/>
      <c r="D20" s="105"/>
      <c r="E20" s="97"/>
      <c r="F20" s="106"/>
      <c r="G20" s="97"/>
      <c r="H20" s="26" t="s">
        <v>315</v>
      </c>
      <c r="I20" s="105"/>
      <c r="J20" s="105"/>
      <c r="K20" s="97"/>
      <c r="L20" s="97"/>
      <c r="M20" s="114"/>
      <c r="N20" s="44" t="s">
        <v>68</v>
      </c>
      <c r="O20" s="97"/>
      <c r="P20" s="44" t="s">
        <v>297</v>
      </c>
      <c r="Q20" s="44" t="s">
        <v>316</v>
      </c>
      <c r="R20" s="26" t="s">
        <v>317</v>
      </c>
      <c r="S20" s="26" t="s">
        <v>318</v>
      </c>
      <c r="T20" s="26" t="s">
        <v>319</v>
      </c>
      <c r="U20" s="26" t="s">
        <v>320</v>
      </c>
      <c r="V20" s="47">
        <v>15</v>
      </c>
      <c r="W20" s="47">
        <v>15</v>
      </c>
      <c r="X20" s="47">
        <v>15</v>
      </c>
      <c r="Y20" s="47">
        <v>15</v>
      </c>
      <c r="Z20" s="47">
        <v>15</v>
      </c>
      <c r="AA20" s="47">
        <v>15</v>
      </c>
      <c r="AB20" s="47">
        <v>10</v>
      </c>
      <c r="AC20" s="47">
        <f>SUM(V20:AB20)</f>
        <v>100</v>
      </c>
      <c r="AD20" s="47" t="str">
        <f>_xlfn.IFS(AC20&lt;=85,"Débil",AC20&gt;=96,"Fuerte",AC20&gt;=86,"Moderado")</f>
        <v>Fuerte</v>
      </c>
      <c r="AE20" s="47" t="s">
        <v>77</v>
      </c>
      <c r="AF20" s="47" t="str">
        <f>VLOOKUP(CONCATENATE(AD20,AE20),[6]Parámetros!$A$2:$B$10,2,FALSE)</f>
        <v>Fuerte</v>
      </c>
      <c r="AG20" s="47">
        <f>_xlfn.IFS(AF20="Fuerte",100,AF20="Moderado",50,AF20="Débil",0)</f>
        <v>100</v>
      </c>
      <c r="AH20" s="113"/>
      <c r="AI20" s="47" t="s">
        <v>78</v>
      </c>
      <c r="AJ20" s="47" t="s">
        <v>78</v>
      </c>
      <c r="AK20" s="47">
        <f>VLOOKUP(CONCATENATE(AH18,AI20,AJ20),[6]Parámetros!$A$13:$B$24,2,FALSE)</f>
        <v>1</v>
      </c>
      <c r="AL20" s="47">
        <f>VLOOKUP(CONCATENATE(AH18,AI20,AJ20),[6]Parámetros!$A$27:$B$38,2,FALSE)</f>
        <v>1</v>
      </c>
      <c r="AM20" s="113"/>
      <c r="AN20" s="113"/>
      <c r="AO20" s="116"/>
      <c r="AP20" s="97" t="s">
        <v>82</v>
      </c>
      <c r="AQ20" s="117" t="s">
        <v>321</v>
      </c>
      <c r="AR20" s="113" t="s">
        <v>297</v>
      </c>
      <c r="AS20" s="113" t="s">
        <v>322</v>
      </c>
      <c r="AT20" s="105" t="s">
        <v>323</v>
      </c>
      <c r="AU20" s="105"/>
      <c r="AV20" s="118"/>
      <c r="AW20" s="120"/>
      <c r="AX20" s="115"/>
    </row>
    <row r="21" spans="1:50" ht="47.4" customHeight="1" x14ac:dyDescent="0.3">
      <c r="A21" s="6"/>
      <c r="B21" s="97"/>
      <c r="C21" s="97"/>
      <c r="D21" s="105"/>
      <c r="E21" s="97"/>
      <c r="F21" s="106"/>
      <c r="G21" s="97"/>
      <c r="H21" s="26" t="s">
        <v>324</v>
      </c>
      <c r="I21" s="105"/>
      <c r="J21" s="105"/>
      <c r="K21" s="97"/>
      <c r="L21" s="97"/>
      <c r="M21" s="114"/>
      <c r="N21" s="44" t="s">
        <v>100</v>
      </c>
      <c r="O21" s="97"/>
      <c r="P21" s="44" t="s">
        <v>297</v>
      </c>
      <c r="Q21" s="44" t="s">
        <v>325</v>
      </c>
      <c r="R21" s="26" t="s">
        <v>326</v>
      </c>
      <c r="S21" s="26" t="s">
        <v>327</v>
      </c>
      <c r="T21" s="26" t="s">
        <v>328</v>
      </c>
      <c r="U21" s="26" t="s">
        <v>329</v>
      </c>
      <c r="V21" s="47">
        <v>15</v>
      </c>
      <c r="W21" s="47">
        <v>15</v>
      </c>
      <c r="X21" s="47">
        <v>15</v>
      </c>
      <c r="Y21" s="47">
        <v>10</v>
      </c>
      <c r="Z21" s="47">
        <v>15</v>
      </c>
      <c r="AA21" s="47">
        <v>15</v>
      </c>
      <c r="AB21" s="47">
        <v>10</v>
      </c>
      <c r="AC21" s="47">
        <f>SUM(V21:AB21)</f>
        <v>95</v>
      </c>
      <c r="AD21" s="47" t="str">
        <f>_xlfn.IFS(AC21&lt;=85,"Débil",AC21&gt;=96,"Fuerte",AC21&gt;=86,"Moderado")</f>
        <v>Moderado</v>
      </c>
      <c r="AE21" s="47" t="s">
        <v>77</v>
      </c>
      <c r="AF21" s="47" t="str">
        <f>VLOOKUP(CONCATENATE(AD21,AE21),[6]Parámetros!$A$2:$B$10,2,FALSE)</f>
        <v>Moderado</v>
      </c>
      <c r="AG21" s="47">
        <f>_xlfn.IFS(AF21="Fuerte",100,AF21="Moderado",50,AF21="Débil",0)</f>
        <v>50</v>
      </c>
      <c r="AH21" s="113"/>
      <c r="AI21" s="47" t="s">
        <v>106</v>
      </c>
      <c r="AJ21" s="47" t="s">
        <v>78</v>
      </c>
      <c r="AK21" s="47">
        <f>VLOOKUP(CONCATENATE(AH18,AI21,AJ21),[6]Parámetros!$A$13:$B$24,2,FALSE)</f>
        <v>0</v>
      </c>
      <c r="AL21" s="47">
        <f>VLOOKUP(CONCATENATE(AH18,AI21,AJ21),[6]Parámetros!$A$27:$B$38,2,FALSE)</f>
        <v>1</v>
      </c>
      <c r="AM21" s="113"/>
      <c r="AN21" s="113"/>
      <c r="AO21" s="116"/>
      <c r="AP21" s="97"/>
      <c r="AQ21" s="117"/>
      <c r="AR21" s="113"/>
      <c r="AS21" s="113"/>
      <c r="AT21" s="105"/>
      <c r="AU21" s="105"/>
      <c r="AV21" s="109"/>
      <c r="AW21" s="121"/>
      <c r="AX21" s="115"/>
    </row>
    <row r="22" spans="1:50" ht="217.2" customHeight="1" x14ac:dyDescent="0.3">
      <c r="A22" s="6"/>
      <c r="B22" s="44" t="s">
        <v>330</v>
      </c>
      <c r="C22" s="44" t="s">
        <v>331</v>
      </c>
      <c r="D22" s="26" t="s">
        <v>58</v>
      </c>
      <c r="E22" s="44" t="s">
        <v>59</v>
      </c>
      <c r="F22" s="45" t="s">
        <v>60</v>
      </c>
      <c r="G22" s="44" t="s">
        <v>61</v>
      </c>
      <c r="H22" s="26" t="s">
        <v>332</v>
      </c>
      <c r="I22" s="26" t="s">
        <v>333</v>
      </c>
      <c r="J22" s="26" t="s">
        <v>334</v>
      </c>
      <c r="K22" s="44" t="s">
        <v>191</v>
      </c>
      <c r="L22" s="44" t="s">
        <v>119</v>
      </c>
      <c r="M22" s="51" t="s">
        <v>335</v>
      </c>
      <c r="N22" s="44" t="s">
        <v>100</v>
      </c>
      <c r="O22" s="44" t="s">
        <v>336</v>
      </c>
      <c r="P22" s="44" t="s">
        <v>337</v>
      </c>
      <c r="Q22" s="44" t="s">
        <v>338</v>
      </c>
      <c r="R22" s="26" t="s">
        <v>339</v>
      </c>
      <c r="S22" s="26" t="s">
        <v>340</v>
      </c>
      <c r="T22" s="26" t="s">
        <v>341</v>
      </c>
      <c r="U22" s="26" t="s">
        <v>342</v>
      </c>
      <c r="V22" s="47">
        <v>15</v>
      </c>
      <c r="W22" s="47">
        <v>15</v>
      </c>
      <c r="X22" s="47">
        <v>15</v>
      </c>
      <c r="Y22" s="47">
        <v>10</v>
      </c>
      <c r="Z22" s="47">
        <v>15</v>
      </c>
      <c r="AA22" s="47">
        <v>15</v>
      </c>
      <c r="AB22" s="47">
        <v>10</v>
      </c>
      <c r="AC22" s="47">
        <v>95</v>
      </c>
      <c r="AD22" s="47" t="s">
        <v>76</v>
      </c>
      <c r="AE22" s="47" t="s">
        <v>77</v>
      </c>
      <c r="AF22" s="47" t="s">
        <v>76</v>
      </c>
      <c r="AG22" s="47">
        <v>50</v>
      </c>
      <c r="AH22" s="47" t="s">
        <v>76</v>
      </c>
      <c r="AI22" s="47" t="s">
        <v>106</v>
      </c>
      <c r="AJ22" s="47" t="s">
        <v>78</v>
      </c>
      <c r="AK22" s="47">
        <v>0</v>
      </c>
      <c r="AL22" s="47">
        <v>1</v>
      </c>
      <c r="AM22" s="47" t="s">
        <v>191</v>
      </c>
      <c r="AN22" s="47" t="s">
        <v>66</v>
      </c>
      <c r="AO22" s="48" t="s">
        <v>66</v>
      </c>
      <c r="AP22" s="44" t="s">
        <v>82</v>
      </c>
      <c r="AQ22" s="49" t="s">
        <v>343</v>
      </c>
      <c r="AR22" s="47" t="s">
        <v>344</v>
      </c>
      <c r="AS22" s="47" t="s">
        <v>345</v>
      </c>
      <c r="AT22" s="26" t="s">
        <v>346</v>
      </c>
      <c r="AU22" s="26" t="s">
        <v>347</v>
      </c>
      <c r="AV22" s="41"/>
      <c r="AW22" s="18" t="s">
        <v>348</v>
      </c>
      <c r="AX22" s="16" t="s">
        <v>89</v>
      </c>
    </row>
    <row r="23" spans="1:50" ht="409.6" x14ac:dyDescent="0.3">
      <c r="A23" s="6"/>
      <c r="B23" s="52" t="s">
        <v>349</v>
      </c>
      <c r="C23" s="38" t="s">
        <v>350</v>
      </c>
      <c r="D23" s="52" t="s">
        <v>161</v>
      </c>
      <c r="E23" s="52" t="s">
        <v>59</v>
      </c>
      <c r="F23" s="53" t="s">
        <v>60</v>
      </c>
      <c r="G23" s="52" t="s">
        <v>61</v>
      </c>
      <c r="H23" s="52" t="s">
        <v>351</v>
      </c>
      <c r="I23" s="52" t="s">
        <v>352</v>
      </c>
      <c r="J23" s="52" t="s">
        <v>353</v>
      </c>
      <c r="K23" s="38" t="s">
        <v>65</v>
      </c>
      <c r="L23" s="38" t="s">
        <v>66</v>
      </c>
      <c r="M23" s="54" t="str">
        <f>VLOOKUP(CONCATENATE(K23,L23),[2]Parámetros!$A$56:$B$80,2,FALSE)</f>
        <v>Alto (9)</v>
      </c>
      <c r="N23" s="52" t="s">
        <v>68</v>
      </c>
      <c r="O23" s="52" t="s">
        <v>354</v>
      </c>
      <c r="P23" s="52" t="s">
        <v>355</v>
      </c>
      <c r="Q23" s="52" t="s">
        <v>139</v>
      </c>
      <c r="R23" s="15" t="s">
        <v>356</v>
      </c>
      <c r="S23" s="15" t="s">
        <v>357</v>
      </c>
      <c r="T23" s="15" t="s">
        <v>358</v>
      </c>
      <c r="U23" s="15" t="s">
        <v>359</v>
      </c>
      <c r="V23" s="52">
        <v>15</v>
      </c>
      <c r="W23" s="52">
        <v>15</v>
      </c>
      <c r="X23" s="52">
        <v>15</v>
      </c>
      <c r="Y23" s="52">
        <v>15</v>
      </c>
      <c r="Z23" s="52">
        <v>15</v>
      </c>
      <c r="AA23" s="52">
        <v>15</v>
      </c>
      <c r="AB23" s="52">
        <v>10</v>
      </c>
      <c r="AC23" s="52">
        <v>100</v>
      </c>
      <c r="AD23" s="52" t="s">
        <v>360</v>
      </c>
      <c r="AE23" s="52" t="s">
        <v>361</v>
      </c>
      <c r="AF23" s="52" t="s">
        <v>361</v>
      </c>
      <c r="AG23" s="52">
        <v>100</v>
      </c>
      <c r="AH23" s="52" t="s">
        <v>361</v>
      </c>
      <c r="AI23" s="52" t="s">
        <v>362</v>
      </c>
      <c r="AJ23" s="52" t="s">
        <v>363</v>
      </c>
      <c r="AK23" s="52">
        <v>2</v>
      </c>
      <c r="AL23" s="52">
        <v>0</v>
      </c>
      <c r="AM23" s="38" t="s">
        <v>191</v>
      </c>
      <c r="AN23" s="38" t="s">
        <v>66</v>
      </c>
      <c r="AO23" s="54" t="str">
        <f>VLOOKUP(CONCATENATE(AM23,AN23),[2]Parámetros!$A$56:$B$80,2,FALSE)</f>
        <v>Moderado (3)</v>
      </c>
      <c r="AP23" s="52" t="s">
        <v>82</v>
      </c>
      <c r="AQ23" s="55" t="s">
        <v>364</v>
      </c>
      <c r="AR23" s="38" t="s">
        <v>365</v>
      </c>
      <c r="AS23" s="56" t="s">
        <v>366</v>
      </c>
      <c r="AT23" s="57" t="s">
        <v>367</v>
      </c>
      <c r="AU23" s="38" t="s">
        <v>368</v>
      </c>
      <c r="AV23" s="14" t="s">
        <v>369</v>
      </c>
      <c r="AW23" s="15" t="s">
        <v>370</v>
      </c>
      <c r="AX23" s="36" t="s">
        <v>219</v>
      </c>
    </row>
    <row r="24" spans="1:50" ht="257.39999999999998" customHeight="1" x14ac:dyDescent="0.3">
      <c r="A24" s="6"/>
      <c r="B24" s="44" t="s">
        <v>371</v>
      </c>
      <c r="C24" s="44" t="s">
        <v>372</v>
      </c>
      <c r="D24" s="26" t="s">
        <v>161</v>
      </c>
      <c r="E24" s="44" t="s">
        <v>59</v>
      </c>
      <c r="F24" s="45" t="s">
        <v>60</v>
      </c>
      <c r="G24" s="44" t="s">
        <v>61</v>
      </c>
      <c r="H24" s="26" t="s">
        <v>373</v>
      </c>
      <c r="I24" s="26" t="s">
        <v>374</v>
      </c>
      <c r="J24" s="26" t="s">
        <v>375</v>
      </c>
      <c r="K24" s="44" t="s">
        <v>191</v>
      </c>
      <c r="L24" s="44" t="s">
        <v>119</v>
      </c>
      <c r="M24" s="46" t="str">
        <f>VLOOKUP(CONCATENATE(K24,L24),[7]Parámetros!$A$56:$B$80,2,FALSE)</f>
        <v>Alto (4)</v>
      </c>
      <c r="N24" s="44" t="s">
        <v>68</v>
      </c>
      <c r="O24" s="44" t="s">
        <v>376</v>
      </c>
      <c r="P24" s="44" t="s">
        <v>377</v>
      </c>
      <c r="Q24" s="44" t="s">
        <v>378</v>
      </c>
      <c r="R24" s="26" t="s">
        <v>379</v>
      </c>
      <c r="S24" s="26" t="s">
        <v>380</v>
      </c>
      <c r="T24" s="26" t="s">
        <v>381</v>
      </c>
      <c r="U24" s="26" t="s">
        <v>382</v>
      </c>
      <c r="V24" s="47">
        <v>15</v>
      </c>
      <c r="W24" s="47">
        <v>15</v>
      </c>
      <c r="X24" s="47">
        <v>15</v>
      </c>
      <c r="Y24" s="47">
        <v>15</v>
      </c>
      <c r="Z24" s="47">
        <v>15</v>
      </c>
      <c r="AA24" s="47">
        <v>15</v>
      </c>
      <c r="AB24" s="47">
        <v>10</v>
      </c>
      <c r="AC24" s="47">
        <f>SUM(V24:AB24)</f>
        <v>100</v>
      </c>
      <c r="AD24" s="47" t="str">
        <f>_xlfn.IFS(AC24&lt;=85,"Débil",AC24&gt;=96,"Fuerte",AC24&gt;=86,"Moderado")</f>
        <v>Fuerte</v>
      </c>
      <c r="AE24" s="47" t="s">
        <v>77</v>
      </c>
      <c r="AF24" s="47" t="str">
        <f>VLOOKUP(CONCATENATE(AD24,AE24),[7]Parámetros!$A$2:$B$10,2,FALSE)</f>
        <v>Fuerte</v>
      </c>
      <c r="AG24" s="47">
        <f>_xlfn.IFS(AF24="Fuerte",100,AF24="Moderado",50,AF24="Débil",0)</f>
        <v>100</v>
      </c>
      <c r="AH24" s="47" t="str">
        <f>_xlfn.IFS(AVERAGE(AG24)=100,"Fuerte",AVERAGE(AG24)&lt;50,"Débil",AVERAGE(AG24)&gt;=50,"Moderado")</f>
        <v>Fuerte</v>
      </c>
      <c r="AI24" s="47" t="s">
        <v>78</v>
      </c>
      <c r="AJ24" s="47" t="s">
        <v>79</v>
      </c>
      <c r="AK24" s="47">
        <f>VLOOKUP(CONCATENATE(AH24,AI24,AJ24),[7]Parámetros!$A$13:$B$24,2,FALSE)</f>
        <v>2</v>
      </c>
      <c r="AL24" s="47">
        <f>VLOOKUP(CONCATENATE(AH24,AI24,AJ24),[7]Parámetros!$A$27:$B$38,2,FALSE)</f>
        <v>1</v>
      </c>
      <c r="AM24" s="47" t="s">
        <v>191</v>
      </c>
      <c r="AN24" s="47" t="s">
        <v>66</v>
      </c>
      <c r="AO24" s="48" t="str">
        <f>VLOOKUP(CONCATENATE(AM24,AN24),[7]Parámetros!$A$56:$B$80,2,FALSE)</f>
        <v>Moderado (3)</v>
      </c>
      <c r="AP24" s="44" t="s">
        <v>82</v>
      </c>
      <c r="AQ24" s="49" t="s">
        <v>383</v>
      </c>
      <c r="AR24" s="47" t="s">
        <v>376</v>
      </c>
      <c r="AS24" s="47" t="s">
        <v>384</v>
      </c>
      <c r="AT24" s="26" t="s">
        <v>385</v>
      </c>
      <c r="AU24" s="26" t="s">
        <v>386</v>
      </c>
      <c r="AV24" s="41" t="s">
        <v>387</v>
      </c>
      <c r="AW24" s="18" t="s">
        <v>388</v>
      </c>
      <c r="AX24" s="27" t="s">
        <v>389</v>
      </c>
    </row>
    <row r="25" spans="1:50" ht="160.19999999999999" customHeight="1" x14ac:dyDescent="0.3">
      <c r="A25" s="6"/>
      <c r="B25" s="77" t="s">
        <v>390</v>
      </c>
      <c r="C25" s="123" t="s">
        <v>391</v>
      </c>
      <c r="D25" s="77" t="s">
        <v>161</v>
      </c>
      <c r="E25" s="77" t="s">
        <v>59</v>
      </c>
      <c r="F25" s="124" t="s">
        <v>60</v>
      </c>
      <c r="G25" s="123" t="s">
        <v>61</v>
      </c>
      <c r="H25" s="8" t="s">
        <v>392</v>
      </c>
      <c r="I25" s="77" t="s">
        <v>393</v>
      </c>
      <c r="J25" s="77" t="s">
        <v>394</v>
      </c>
      <c r="K25" s="123" t="s">
        <v>80</v>
      </c>
      <c r="L25" s="123" t="s">
        <v>119</v>
      </c>
      <c r="M25" s="81" t="str">
        <f>VLOOKUP(CONCATENATE(K25,L25),[8]Parámetros!$A$56:$B$80,2,0)</f>
        <v>Alto (8)</v>
      </c>
      <c r="N25" s="8" t="s">
        <v>68</v>
      </c>
      <c r="O25" s="77" t="s">
        <v>395</v>
      </c>
      <c r="P25" s="8" t="s">
        <v>396</v>
      </c>
      <c r="Q25" s="8" t="s">
        <v>397</v>
      </c>
      <c r="R25" s="8" t="s">
        <v>398</v>
      </c>
      <c r="S25" s="8" t="s">
        <v>399</v>
      </c>
      <c r="T25" s="8" t="s">
        <v>400</v>
      </c>
      <c r="U25" s="8" t="s">
        <v>401</v>
      </c>
      <c r="V25" s="8">
        <v>15</v>
      </c>
      <c r="W25" s="8">
        <v>15</v>
      </c>
      <c r="X25" s="8">
        <v>15</v>
      </c>
      <c r="Y25" s="8">
        <v>15</v>
      </c>
      <c r="Z25" s="8">
        <v>15</v>
      </c>
      <c r="AA25" s="8">
        <v>15</v>
      </c>
      <c r="AB25" s="8">
        <v>10</v>
      </c>
      <c r="AC25" s="8">
        <f t="shared" ref="AC25:AC35" si="0">SUM(V25:AB25)</f>
        <v>100</v>
      </c>
      <c r="AD25" s="8" t="s">
        <v>360</v>
      </c>
      <c r="AE25" s="8" t="s">
        <v>77</v>
      </c>
      <c r="AF25" s="8" t="str">
        <f>VLOOKUP(CONCATENATE(AD25,AE25),[8]Parámetros!$A$2:$B$10,2,0)</f>
        <v>Fuerte</v>
      </c>
      <c r="AG25" s="8">
        <v>100</v>
      </c>
      <c r="AH25" s="77" t="s">
        <v>402</v>
      </c>
      <c r="AI25" s="8" t="s">
        <v>78</v>
      </c>
      <c r="AJ25" s="58" t="s">
        <v>106</v>
      </c>
      <c r="AK25" s="8">
        <v>2</v>
      </c>
      <c r="AL25" s="8">
        <v>0</v>
      </c>
      <c r="AM25" s="77" t="s">
        <v>191</v>
      </c>
      <c r="AN25" s="77" t="s">
        <v>119</v>
      </c>
      <c r="AO25" s="81" t="str">
        <f>VLOOKUP(CONCATENATE(AM25,AN25),[8]Parámetros!$A$56:$B$80,2,0)</f>
        <v>Alto (4)</v>
      </c>
      <c r="AP25" s="77" t="s">
        <v>82</v>
      </c>
      <c r="AQ25" s="122" t="s">
        <v>403</v>
      </c>
      <c r="AR25" s="123" t="s">
        <v>404</v>
      </c>
      <c r="AS25" s="130" t="s">
        <v>345</v>
      </c>
      <c r="AT25" s="131" t="s">
        <v>405</v>
      </c>
      <c r="AU25" s="131" t="s">
        <v>406</v>
      </c>
      <c r="AV25" s="127" t="s">
        <v>407</v>
      </c>
      <c r="AW25" s="128" t="s">
        <v>408</v>
      </c>
      <c r="AX25" s="91" t="s">
        <v>409</v>
      </c>
    </row>
    <row r="26" spans="1:50" ht="146.4" customHeight="1" x14ac:dyDescent="0.3">
      <c r="A26" s="6"/>
      <c r="B26" s="77"/>
      <c r="C26" s="123"/>
      <c r="D26" s="77"/>
      <c r="E26" s="77"/>
      <c r="F26" s="124"/>
      <c r="G26" s="123"/>
      <c r="H26" s="8" t="s">
        <v>410</v>
      </c>
      <c r="I26" s="77"/>
      <c r="J26" s="77"/>
      <c r="K26" s="123"/>
      <c r="L26" s="123"/>
      <c r="M26" s="81"/>
      <c r="N26" s="8" t="s">
        <v>68</v>
      </c>
      <c r="O26" s="77"/>
      <c r="P26" s="8" t="s">
        <v>411</v>
      </c>
      <c r="Q26" s="8" t="s">
        <v>412</v>
      </c>
      <c r="R26" s="8" t="s">
        <v>413</v>
      </c>
      <c r="S26" s="8" t="s">
        <v>414</v>
      </c>
      <c r="T26" s="8" t="s">
        <v>415</v>
      </c>
      <c r="U26" s="8" t="s">
        <v>416</v>
      </c>
      <c r="V26" s="8">
        <v>15</v>
      </c>
      <c r="W26" s="8">
        <v>15</v>
      </c>
      <c r="X26" s="8">
        <v>15</v>
      </c>
      <c r="Y26" s="8">
        <v>15</v>
      </c>
      <c r="Z26" s="8">
        <v>15</v>
      </c>
      <c r="AA26" s="8">
        <v>15</v>
      </c>
      <c r="AB26" s="8">
        <v>10</v>
      </c>
      <c r="AC26" s="8">
        <f t="shared" si="0"/>
        <v>100</v>
      </c>
      <c r="AD26" s="8" t="s">
        <v>77</v>
      </c>
      <c r="AE26" s="8" t="s">
        <v>77</v>
      </c>
      <c r="AF26" s="8" t="str">
        <f>VLOOKUP(CONCATENATE(AD26,AE26),[8]Parámetros!$A$2:$B$10,2,0)</f>
        <v>Fuerte</v>
      </c>
      <c r="AG26" s="8">
        <v>100</v>
      </c>
      <c r="AH26" s="77"/>
      <c r="AI26" s="8" t="s">
        <v>78</v>
      </c>
      <c r="AJ26" s="58" t="s">
        <v>106</v>
      </c>
      <c r="AK26" s="8">
        <v>2</v>
      </c>
      <c r="AL26" s="8">
        <v>0</v>
      </c>
      <c r="AM26" s="77"/>
      <c r="AN26" s="77"/>
      <c r="AO26" s="81"/>
      <c r="AP26" s="77"/>
      <c r="AQ26" s="122"/>
      <c r="AR26" s="123"/>
      <c r="AS26" s="130"/>
      <c r="AT26" s="131"/>
      <c r="AU26" s="131"/>
      <c r="AV26" s="127"/>
      <c r="AW26" s="129"/>
      <c r="AX26" s="91"/>
    </row>
    <row r="27" spans="1:50" ht="99.6" customHeight="1" x14ac:dyDescent="0.3">
      <c r="A27" s="6"/>
      <c r="B27" s="77"/>
      <c r="C27" s="123"/>
      <c r="D27" s="77"/>
      <c r="E27" s="77"/>
      <c r="F27" s="124"/>
      <c r="G27" s="123"/>
      <c r="H27" s="8" t="s">
        <v>417</v>
      </c>
      <c r="I27" s="77"/>
      <c r="J27" s="77"/>
      <c r="K27" s="123"/>
      <c r="L27" s="123"/>
      <c r="M27" s="81"/>
      <c r="N27" s="8" t="s">
        <v>418</v>
      </c>
      <c r="O27" s="77"/>
      <c r="P27" s="58" t="s">
        <v>404</v>
      </c>
      <c r="Q27" s="58" t="s">
        <v>419</v>
      </c>
      <c r="R27" s="58" t="s">
        <v>420</v>
      </c>
      <c r="S27" s="58" t="s">
        <v>421</v>
      </c>
      <c r="T27" s="58" t="s">
        <v>422</v>
      </c>
      <c r="U27" s="58" t="s">
        <v>423</v>
      </c>
      <c r="V27" s="8">
        <v>15</v>
      </c>
      <c r="W27" s="8">
        <v>15</v>
      </c>
      <c r="X27" s="8">
        <v>15</v>
      </c>
      <c r="Y27" s="8">
        <v>15</v>
      </c>
      <c r="Z27" s="8">
        <v>15</v>
      </c>
      <c r="AA27" s="8">
        <v>15</v>
      </c>
      <c r="AB27" s="8">
        <v>10</v>
      </c>
      <c r="AC27" s="8">
        <f t="shared" si="0"/>
        <v>100</v>
      </c>
      <c r="AD27" s="8" t="s">
        <v>402</v>
      </c>
      <c r="AE27" s="8" t="s">
        <v>77</v>
      </c>
      <c r="AF27" s="8" t="s">
        <v>402</v>
      </c>
      <c r="AG27" s="8">
        <v>100</v>
      </c>
      <c r="AH27" s="77"/>
      <c r="AI27" s="8" t="s">
        <v>78</v>
      </c>
      <c r="AJ27" s="58" t="s">
        <v>106</v>
      </c>
      <c r="AK27" s="8">
        <v>2</v>
      </c>
      <c r="AL27" s="8">
        <v>0</v>
      </c>
      <c r="AM27" s="77"/>
      <c r="AN27" s="77"/>
      <c r="AO27" s="81"/>
      <c r="AP27" s="77"/>
      <c r="AQ27" s="122"/>
      <c r="AR27" s="123"/>
      <c r="AS27" s="130"/>
      <c r="AT27" s="131"/>
      <c r="AU27" s="131"/>
      <c r="AV27" s="127"/>
      <c r="AW27" s="129"/>
      <c r="AX27" s="91"/>
    </row>
    <row r="28" spans="1:50" ht="88.2" customHeight="1" x14ac:dyDescent="0.3">
      <c r="A28" s="6"/>
      <c r="B28" s="77"/>
      <c r="C28" s="123"/>
      <c r="D28" s="77"/>
      <c r="E28" s="77"/>
      <c r="F28" s="124"/>
      <c r="G28" s="123"/>
      <c r="H28" s="8" t="s">
        <v>424</v>
      </c>
      <c r="I28" s="77"/>
      <c r="J28" s="77"/>
      <c r="K28" s="123"/>
      <c r="L28" s="123"/>
      <c r="M28" s="81"/>
      <c r="N28" s="8" t="s">
        <v>68</v>
      </c>
      <c r="O28" s="77"/>
      <c r="P28" s="58" t="s">
        <v>425</v>
      </c>
      <c r="Q28" s="58" t="s">
        <v>426</v>
      </c>
      <c r="R28" s="59" t="s">
        <v>427</v>
      </c>
      <c r="S28" s="58" t="s">
        <v>428</v>
      </c>
      <c r="T28" s="8" t="s">
        <v>429</v>
      </c>
      <c r="U28" s="59" t="s">
        <v>430</v>
      </c>
      <c r="V28" s="8">
        <v>15</v>
      </c>
      <c r="W28" s="8">
        <v>15</v>
      </c>
      <c r="X28" s="8">
        <v>15</v>
      </c>
      <c r="Y28" s="8">
        <v>15</v>
      </c>
      <c r="Z28" s="8">
        <v>15</v>
      </c>
      <c r="AA28" s="8">
        <v>15</v>
      </c>
      <c r="AB28" s="8">
        <v>10</v>
      </c>
      <c r="AC28" s="8">
        <f t="shared" si="0"/>
        <v>100</v>
      </c>
      <c r="AD28" s="8" t="s">
        <v>77</v>
      </c>
      <c r="AE28" s="8" t="s">
        <v>77</v>
      </c>
      <c r="AF28" s="8" t="str">
        <f>VLOOKUP(CONCATENATE(AD28,AE28),[8]Parámetros!$A$2:$B$10,2,0)</f>
        <v>Fuerte</v>
      </c>
      <c r="AG28" s="8">
        <v>100</v>
      </c>
      <c r="AH28" s="77"/>
      <c r="AI28" s="58" t="s">
        <v>78</v>
      </c>
      <c r="AJ28" s="58" t="s">
        <v>106</v>
      </c>
      <c r="AK28" s="8">
        <v>2</v>
      </c>
      <c r="AL28" s="8">
        <v>0</v>
      </c>
      <c r="AM28" s="77"/>
      <c r="AN28" s="77"/>
      <c r="AO28" s="81"/>
      <c r="AP28" s="77"/>
      <c r="AQ28" s="122"/>
      <c r="AR28" s="123"/>
      <c r="AS28" s="130"/>
      <c r="AT28" s="131"/>
      <c r="AU28" s="131"/>
      <c r="AV28" s="127"/>
      <c r="AW28" s="129"/>
      <c r="AX28" s="91"/>
    </row>
    <row r="29" spans="1:50" ht="116.4" customHeight="1" x14ac:dyDescent="0.3">
      <c r="A29" s="6"/>
      <c r="B29" s="77"/>
      <c r="C29" s="123"/>
      <c r="D29" s="77"/>
      <c r="E29" s="77"/>
      <c r="F29" s="124"/>
      <c r="G29" s="123"/>
      <c r="H29" s="8" t="s">
        <v>431</v>
      </c>
      <c r="I29" s="77"/>
      <c r="J29" s="77"/>
      <c r="K29" s="123"/>
      <c r="L29" s="123"/>
      <c r="M29" s="81"/>
      <c r="N29" s="8" t="s">
        <v>68</v>
      </c>
      <c r="O29" s="77"/>
      <c r="P29" s="58" t="s">
        <v>432</v>
      </c>
      <c r="Q29" s="58" t="s">
        <v>310</v>
      </c>
      <c r="R29" s="58" t="s">
        <v>433</v>
      </c>
      <c r="S29" s="58" t="s">
        <v>434</v>
      </c>
      <c r="T29" s="58" t="s">
        <v>435</v>
      </c>
      <c r="U29" s="58" t="s">
        <v>436</v>
      </c>
      <c r="V29" s="8">
        <v>15</v>
      </c>
      <c r="W29" s="8">
        <v>15</v>
      </c>
      <c r="X29" s="8">
        <v>15</v>
      </c>
      <c r="Y29" s="8">
        <v>15</v>
      </c>
      <c r="Z29" s="8">
        <v>15</v>
      </c>
      <c r="AA29" s="8">
        <v>15</v>
      </c>
      <c r="AB29" s="8">
        <v>10</v>
      </c>
      <c r="AC29" s="8">
        <f t="shared" si="0"/>
        <v>100</v>
      </c>
      <c r="AD29" s="8" t="s">
        <v>77</v>
      </c>
      <c r="AE29" s="8" t="s">
        <v>77</v>
      </c>
      <c r="AF29" s="8" t="str">
        <f>VLOOKUP(CONCATENATE(AD29,AE29),[8]Parámetros!$A$2:$B$10,2,0)</f>
        <v>Fuerte</v>
      </c>
      <c r="AG29" s="8">
        <v>100</v>
      </c>
      <c r="AH29" s="77"/>
      <c r="AI29" s="8" t="s">
        <v>78</v>
      </c>
      <c r="AJ29" s="58" t="s">
        <v>106</v>
      </c>
      <c r="AK29" s="8">
        <v>2</v>
      </c>
      <c r="AL29" s="8">
        <v>0</v>
      </c>
      <c r="AM29" s="77"/>
      <c r="AN29" s="77"/>
      <c r="AO29" s="81"/>
      <c r="AP29" s="77"/>
      <c r="AQ29" s="122"/>
      <c r="AR29" s="123"/>
      <c r="AS29" s="130"/>
      <c r="AT29" s="131"/>
      <c r="AU29" s="131"/>
      <c r="AV29" s="127"/>
      <c r="AW29" s="88"/>
      <c r="AX29" s="91"/>
    </row>
    <row r="30" spans="1:50" ht="285" customHeight="1" x14ac:dyDescent="0.3">
      <c r="A30" s="6"/>
      <c r="B30" s="77" t="s">
        <v>437</v>
      </c>
      <c r="C30" s="123" t="s">
        <v>438</v>
      </c>
      <c r="D30" s="77" t="s">
        <v>161</v>
      </c>
      <c r="E30" s="77" t="s">
        <v>59</v>
      </c>
      <c r="F30" s="124" t="s">
        <v>60</v>
      </c>
      <c r="G30" s="123" t="s">
        <v>61</v>
      </c>
      <c r="H30" s="32" t="s">
        <v>439</v>
      </c>
      <c r="I30" s="83" t="s">
        <v>440</v>
      </c>
      <c r="J30" s="131" t="s">
        <v>441</v>
      </c>
      <c r="K30" s="125" t="s">
        <v>191</v>
      </c>
      <c r="L30" s="125" t="s">
        <v>442</v>
      </c>
      <c r="M30" s="126" t="s">
        <v>443</v>
      </c>
      <c r="N30" s="8" t="s">
        <v>68</v>
      </c>
      <c r="O30" s="32" t="s">
        <v>444</v>
      </c>
      <c r="P30" s="58" t="s">
        <v>445</v>
      </c>
      <c r="Q30" s="8" t="s">
        <v>446</v>
      </c>
      <c r="R30" s="32" t="s">
        <v>447</v>
      </c>
      <c r="S30" s="8" t="s">
        <v>448</v>
      </c>
      <c r="T30" s="8" t="s">
        <v>449</v>
      </c>
      <c r="U30" s="59" t="s">
        <v>450</v>
      </c>
      <c r="V30" s="60">
        <v>15</v>
      </c>
      <c r="W30" s="60">
        <v>15</v>
      </c>
      <c r="X30" s="60">
        <v>15</v>
      </c>
      <c r="Y30" s="60">
        <v>15</v>
      </c>
      <c r="Z30" s="60">
        <v>15</v>
      </c>
      <c r="AA30" s="60">
        <v>15</v>
      </c>
      <c r="AB30" s="60">
        <v>10</v>
      </c>
      <c r="AC30" s="8">
        <f t="shared" si="0"/>
        <v>100</v>
      </c>
      <c r="AD30" s="8" t="s">
        <v>77</v>
      </c>
      <c r="AE30" s="8" t="s">
        <v>77</v>
      </c>
      <c r="AF30" s="8" t="str">
        <f>VLOOKUP(CONCATENATE(AD30,AE30),[9]Parámetros!$A$2:$B$10,2,0)</f>
        <v>Fuerte</v>
      </c>
      <c r="AG30" s="8">
        <v>100</v>
      </c>
      <c r="AH30" s="8" t="s">
        <v>77</v>
      </c>
      <c r="AI30" s="8" t="s">
        <v>78</v>
      </c>
      <c r="AJ30" s="8" t="s">
        <v>106</v>
      </c>
      <c r="AK30" s="8">
        <v>2</v>
      </c>
      <c r="AL30" s="8">
        <v>0</v>
      </c>
      <c r="AM30" s="8" t="s">
        <v>191</v>
      </c>
      <c r="AN30" s="77" t="s">
        <v>443</v>
      </c>
      <c r="AO30" s="126" t="s">
        <v>451</v>
      </c>
      <c r="AP30" s="8" t="s">
        <v>82</v>
      </c>
      <c r="AQ30" s="58" t="s">
        <v>452</v>
      </c>
      <c r="AR30" s="123" t="s">
        <v>453</v>
      </c>
      <c r="AS30" s="83" t="s">
        <v>454</v>
      </c>
      <c r="AT30" s="8" t="s">
        <v>455</v>
      </c>
      <c r="AU30" s="77" t="s">
        <v>456</v>
      </c>
      <c r="AV30" s="87" t="s">
        <v>457</v>
      </c>
      <c r="AW30" s="89" t="s">
        <v>458</v>
      </c>
      <c r="AX30" s="91" t="s">
        <v>89</v>
      </c>
    </row>
    <row r="31" spans="1:50" ht="123" customHeight="1" x14ac:dyDescent="0.3">
      <c r="A31" s="6"/>
      <c r="B31" s="77"/>
      <c r="C31" s="123"/>
      <c r="D31" s="77"/>
      <c r="E31" s="77"/>
      <c r="F31" s="124"/>
      <c r="G31" s="123"/>
      <c r="H31" s="59" t="s">
        <v>459</v>
      </c>
      <c r="I31" s="83"/>
      <c r="J31" s="131"/>
      <c r="K31" s="125"/>
      <c r="L31" s="125"/>
      <c r="M31" s="126"/>
      <c r="N31" s="8" t="s">
        <v>68</v>
      </c>
      <c r="O31" s="32"/>
      <c r="P31" s="58" t="s">
        <v>460</v>
      </c>
      <c r="Q31" s="8" t="s">
        <v>461</v>
      </c>
      <c r="R31" s="32" t="s">
        <v>462</v>
      </c>
      <c r="S31" s="8" t="s">
        <v>463</v>
      </c>
      <c r="T31" s="8" t="s">
        <v>464</v>
      </c>
      <c r="U31" s="59" t="s">
        <v>465</v>
      </c>
      <c r="V31" s="60">
        <v>15</v>
      </c>
      <c r="W31" s="60">
        <v>15</v>
      </c>
      <c r="X31" s="60">
        <v>15</v>
      </c>
      <c r="Y31" s="60">
        <v>15</v>
      </c>
      <c r="Z31" s="60">
        <v>15</v>
      </c>
      <c r="AA31" s="60">
        <v>15</v>
      </c>
      <c r="AB31" s="60">
        <v>10</v>
      </c>
      <c r="AC31" s="8">
        <f t="shared" si="0"/>
        <v>100</v>
      </c>
      <c r="AD31" s="8" t="s">
        <v>360</v>
      </c>
      <c r="AE31" s="8" t="s">
        <v>77</v>
      </c>
      <c r="AF31" s="8" t="str">
        <f>VLOOKUP(CONCATENATE(AD31,AE31),[9]Parámetros!$A$2:$B$10,2,0)</f>
        <v>Fuerte</v>
      </c>
      <c r="AG31" s="8">
        <v>100</v>
      </c>
      <c r="AH31" s="8"/>
      <c r="AI31" s="8" t="s">
        <v>78</v>
      </c>
      <c r="AJ31" s="8" t="s">
        <v>106</v>
      </c>
      <c r="AK31" s="8">
        <v>2</v>
      </c>
      <c r="AL31" s="8">
        <v>0</v>
      </c>
      <c r="AM31" s="8"/>
      <c r="AN31" s="77"/>
      <c r="AO31" s="126"/>
      <c r="AP31" s="8"/>
      <c r="AQ31" s="58"/>
      <c r="AR31" s="123"/>
      <c r="AS31" s="83"/>
      <c r="AT31" s="8"/>
      <c r="AU31" s="77"/>
      <c r="AV31" s="87"/>
      <c r="AW31" s="89"/>
      <c r="AX31" s="91"/>
    </row>
    <row r="32" spans="1:50" ht="78.599999999999994" customHeight="1" x14ac:dyDescent="0.3">
      <c r="A32" s="6"/>
      <c r="B32" s="77" t="s">
        <v>466</v>
      </c>
      <c r="C32" s="123" t="s">
        <v>467</v>
      </c>
      <c r="D32" s="77" t="s">
        <v>58</v>
      </c>
      <c r="E32" s="77" t="s">
        <v>59</v>
      </c>
      <c r="F32" s="124" t="s">
        <v>60</v>
      </c>
      <c r="G32" s="123" t="s">
        <v>61</v>
      </c>
      <c r="H32" s="8" t="s">
        <v>468</v>
      </c>
      <c r="I32" s="132" t="s">
        <v>469</v>
      </c>
      <c r="J32" s="77" t="s">
        <v>470</v>
      </c>
      <c r="K32" s="123" t="s">
        <v>191</v>
      </c>
      <c r="L32" s="123" t="s">
        <v>471</v>
      </c>
      <c r="M32" s="81" t="s">
        <v>471</v>
      </c>
      <c r="N32" s="8" t="s">
        <v>68</v>
      </c>
      <c r="O32" s="77" t="s">
        <v>472</v>
      </c>
      <c r="P32" s="8" t="s">
        <v>473</v>
      </c>
      <c r="Q32" s="8" t="s">
        <v>474</v>
      </c>
      <c r="R32" s="8" t="s">
        <v>475</v>
      </c>
      <c r="S32" s="8" t="s">
        <v>476</v>
      </c>
      <c r="T32" s="8" t="s">
        <v>477</v>
      </c>
      <c r="U32" s="8" t="s">
        <v>478</v>
      </c>
      <c r="V32" s="8">
        <v>15</v>
      </c>
      <c r="W32" s="8">
        <v>15</v>
      </c>
      <c r="X32" s="8">
        <v>15</v>
      </c>
      <c r="Y32" s="8">
        <v>15</v>
      </c>
      <c r="Z32" s="8">
        <v>15</v>
      </c>
      <c r="AA32" s="8">
        <v>15</v>
      </c>
      <c r="AB32" s="8">
        <v>10</v>
      </c>
      <c r="AC32" s="8">
        <f t="shared" si="0"/>
        <v>100</v>
      </c>
      <c r="AD32" s="8" t="s">
        <v>77</v>
      </c>
      <c r="AE32" s="8" t="s">
        <v>77</v>
      </c>
      <c r="AF32" s="8" t="str">
        <f>VLOOKUP(CONCATENATE(AD32,AE32),[10]Parámetros!$A$2:$B$10,2,0)</f>
        <v>Fuerte</v>
      </c>
      <c r="AG32" s="8">
        <v>100</v>
      </c>
      <c r="AH32" s="77" t="s">
        <v>76</v>
      </c>
      <c r="AI32" s="8" t="s">
        <v>78</v>
      </c>
      <c r="AJ32" s="8" t="s">
        <v>106</v>
      </c>
      <c r="AK32" s="8">
        <v>1</v>
      </c>
      <c r="AL32" s="8">
        <f>VLOOKUP(CONCATENATE(AH32,AI32,AJ32),[10]Parámetros!$A$27:$B$38,2,0)</f>
        <v>0</v>
      </c>
      <c r="AM32" s="77" t="s">
        <v>191</v>
      </c>
      <c r="AN32" s="77" t="s">
        <v>471</v>
      </c>
      <c r="AO32" s="134" t="s">
        <v>479</v>
      </c>
      <c r="AP32" s="77" t="s">
        <v>82</v>
      </c>
      <c r="AQ32" s="135" t="s">
        <v>480</v>
      </c>
      <c r="AR32" s="136" t="s">
        <v>481</v>
      </c>
      <c r="AS32" s="132" t="s">
        <v>482</v>
      </c>
      <c r="AT32" s="133" t="s">
        <v>483</v>
      </c>
      <c r="AU32" s="77" t="s">
        <v>484</v>
      </c>
      <c r="AV32" s="87" t="s">
        <v>485</v>
      </c>
      <c r="AW32" s="89" t="s">
        <v>486</v>
      </c>
      <c r="AX32" s="115" t="s">
        <v>487</v>
      </c>
    </row>
    <row r="33" spans="1:50" ht="354.6" customHeight="1" x14ac:dyDescent="0.3">
      <c r="A33" s="6"/>
      <c r="B33" s="77"/>
      <c r="C33" s="123"/>
      <c r="D33" s="77"/>
      <c r="E33" s="77"/>
      <c r="F33" s="124"/>
      <c r="G33" s="123"/>
      <c r="H33" s="58" t="s">
        <v>488</v>
      </c>
      <c r="I33" s="132"/>
      <c r="J33" s="77"/>
      <c r="K33" s="123"/>
      <c r="L33" s="123"/>
      <c r="M33" s="81"/>
      <c r="N33" s="8" t="s">
        <v>418</v>
      </c>
      <c r="O33" s="77"/>
      <c r="P33" s="8" t="s">
        <v>489</v>
      </c>
      <c r="Q33" s="8" t="s">
        <v>186</v>
      </c>
      <c r="R33" s="58" t="s">
        <v>490</v>
      </c>
      <c r="S33" s="8" t="s">
        <v>491</v>
      </c>
      <c r="T33" s="8" t="s">
        <v>492</v>
      </c>
      <c r="U33" s="8" t="s">
        <v>493</v>
      </c>
      <c r="V33" s="8">
        <v>15</v>
      </c>
      <c r="W33" s="8">
        <v>15</v>
      </c>
      <c r="X33" s="8">
        <v>15</v>
      </c>
      <c r="Y33" s="32">
        <v>15</v>
      </c>
      <c r="Z33" s="8">
        <v>15</v>
      </c>
      <c r="AA33" s="8">
        <v>15</v>
      </c>
      <c r="AB33" s="8">
        <v>10</v>
      </c>
      <c r="AC33" s="8">
        <f t="shared" si="0"/>
        <v>100</v>
      </c>
      <c r="AD33" s="8" t="s">
        <v>402</v>
      </c>
      <c r="AE33" s="8" t="s">
        <v>77</v>
      </c>
      <c r="AF33" s="8" t="s">
        <v>402</v>
      </c>
      <c r="AG33" s="8">
        <v>100</v>
      </c>
      <c r="AH33" s="77"/>
      <c r="AI33" s="8" t="s">
        <v>78</v>
      </c>
      <c r="AJ33" s="8" t="s">
        <v>106</v>
      </c>
      <c r="AK33" s="8">
        <v>1</v>
      </c>
      <c r="AL33" s="8">
        <v>0</v>
      </c>
      <c r="AM33" s="77"/>
      <c r="AN33" s="77"/>
      <c r="AO33" s="134"/>
      <c r="AP33" s="77"/>
      <c r="AQ33" s="135"/>
      <c r="AR33" s="136"/>
      <c r="AS33" s="132"/>
      <c r="AT33" s="133"/>
      <c r="AU33" s="77"/>
      <c r="AV33" s="87"/>
      <c r="AW33" s="89"/>
      <c r="AX33" s="115"/>
    </row>
    <row r="34" spans="1:50" ht="91.8" customHeight="1" x14ac:dyDescent="0.3">
      <c r="A34" s="6"/>
      <c r="B34" s="77"/>
      <c r="C34" s="123"/>
      <c r="D34" s="77"/>
      <c r="E34" s="77"/>
      <c r="F34" s="124"/>
      <c r="G34" s="123"/>
      <c r="H34" s="58" t="s">
        <v>494</v>
      </c>
      <c r="I34" s="132"/>
      <c r="J34" s="77"/>
      <c r="K34" s="123"/>
      <c r="L34" s="123"/>
      <c r="M34" s="81"/>
      <c r="N34" s="8" t="s">
        <v>68</v>
      </c>
      <c r="O34" s="77"/>
      <c r="P34" s="58" t="s">
        <v>473</v>
      </c>
      <c r="Q34" s="8" t="s">
        <v>474</v>
      </c>
      <c r="R34" s="58" t="s">
        <v>495</v>
      </c>
      <c r="S34" s="58" t="s">
        <v>496</v>
      </c>
      <c r="T34" s="8" t="s">
        <v>497</v>
      </c>
      <c r="U34" s="61" t="s">
        <v>493</v>
      </c>
      <c r="V34" s="60">
        <v>15</v>
      </c>
      <c r="W34" s="60">
        <v>15</v>
      </c>
      <c r="X34" s="60">
        <v>15</v>
      </c>
      <c r="Y34" s="60">
        <v>15</v>
      </c>
      <c r="Z34" s="60">
        <v>15</v>
      </c>
      <c r="AA34" s="60">
        <v>15</v>
      </c>
      <c r="AB34" s="60">
        <v>10</v>
      </c>
      <c r="AC34" s="8">
        <f t="shared" si="0"/>
        <v>100</v>
      </c>
      <c r="AD34" s="8" t="s">
        <v>77</v>
      </c>
      <c r="AE34" s="8" t="s">
        <v>77</v>
      </c>
      <c r="AF34" s="8" t="str">
        <f>VLOOKUP(CONCATENATE(AD34,AE34),[10]Parámetros!$A$2:$B$10,2,0)</f>
        <v>Fuerte</v>
      </c>
      <c r="AG34" s="8">
        <v>100</v>
      </c>
      <c r="AH34" s="77"/>
      <c r="AI34" s="8" t="s">
        <v>78</v>
      </c>
      <c r="AJ34" s="8" t="s">
        <v>106</v>
      </c>
      <c r="AK34" s="8">
        <f>VLOOKUP(CONCATENATE(AH32,AI34,AJ34),[10]Parámetros!$A$13:$B$24,2,0)</f>
        <v>1</v>
      </c>
      <c r="AL34" s="8">
        <f>VLOOKUP(CONCATENATE(AH32,AI34,AJ34),[10]Parámetros!$A$27:$B$38,2,0)</f>
        <v>0</v>
      </c>
      <c r="AM34" s="77"/>
      <c r="AN34" s="77"/>
      <c r="AO34" s="134"/>
      <c r="AP34" s="77"/>
      <c r="AQ34" s="135"/>
      <c r="AR34" s="136"/>
      <c r="AS34" s="132"/>
      <c r="AT34" s="133"/>
      <c r="AU34" s="77"/>
      <c r="AV34" s="87"/>
      <c r="AW34" s="89"/>
      <c r="AX34" s="115"/>
    </row>
    <row r="35" spans="1:50" ht="353.4" customHeight="1" x14ac:dyDescent="0.3">
      <c r="A35" s="6"/>
      <c r="B35" s="20" t="s">
        <v>498</v>
      </c>
      <c r="C35" s="44" t="s">
        <v>499</v>
      </c>
      <c r="D35" s="21" t="s">
        <v>161</v>
      </c>
      <c r="E35" s="20" t="s">
        <v>59</v>
      </c>
      <c r="F35" s="45" t="s">
        <v>60</v>
      </c>
      <c r="G35" s="44" t="s">
        <v>61</v>
      </c>
      <c r="H35" s="20" t="s">
        <v>500</v>
      </c>
      <c r="I35" s="21" t="s">
        <v>501</v>
      </c>
      <c r="J35" s="21" t="s">
        <v>502</v>
      </c>
      <c r="K35" s="44" t="s">
        <v>65</v>
      </c>
      <c r="L35" s="44" t="s">
        <v>119</v>
      </c>
      <c r="M35" s="62" t="str">
        <f>VLOOKUP(CONCATENATE(K35,L35),[11]Parámetros!$A$56:$B$80,2,FALSE)</f>
        <v>Extremo (12)</v>
      </c>
      <c r="N35" s="20" t="s">
        <v>100</v>
      </c>
      <c r="O35" s="20" t="s">
        <v>503</v>
      </c>
      <c r="P35" s="20" t="s">
        <v>504</v>
      </c>
      <c r="Q35" s="20" t="s">
        <v>139</v>
      </c>
      <c r="R35" s="21" t="s">
        <v>505</v>
      </c>
      <c r="S35" s="21" t="s">
        <v>506</v>
      </c>
      <c r="T35" s="21" t="s">
        <v>507</v>
      </c>
      <c r="U35" s="21" t="s">
        <v>508</v>
      </c>
      <c r="V35" s="28">
        <v>15</v>
      </c>
      <c r="W35" s="28">
        <v>15</v>
      </c>
      <c r="X35" s="28">
        <v>15</v>
      </c>
      <c r="Y35" s="28">
        <v>10</v>
      </c>
      <c r="Z35" s="28">
        <v>15</v>
      </c>
      <c r="AA35" s="28">
        <v>15</v>
      </c>
      <c r="AB35" s="28">
        <v>10</v>
      </c>
      <c r="AC35" s="28">
        <f t="shared" si="0"/>
        <v>95</v>
      </c>
      <c r="AD35" s="28" t="str">
        <f>_xlfn.IFS(AC35&lt;=85,"Débil",AC35&gt;=96,"Fuerte",AC35&gt;=86,"Moderado")</f>
        <v>Moderado</v>
      </c>
      <c r="AE35" s="28" t="s">
        <v>77</v>
      </c>
      <c r="AF35" s="28" t="str">
        <f>VLOOKUP(CONCATENATE(AD35,AE35),[11]Parámetros!$A$2:$B$10,2,FALSE)</f>
        <v>Moderado</v>
      </c>
      <c r="AG35" s="28">
        <f>_xlfn.IFS(AF35="Fuerte",100,AF35="Moderado",50,AF35="Débil",0)</f>
        <v>50</v>
      </c>
      <c r="AH35" s="28" t="str">
        <f>_xlfn.IFS(AVERAGE(AG35:AG35)=100,"Fuerte",AVERAGE(AG35:AG35)&lt;50,"Débil",AVERAGE(AG35:AG35)&gt;=50,"Moderado")</f>
        <v>Moderado</v>
      </c>
      <c r="AI35" s="28" t="s">
        <v>106</v>
      </c>
      <c r="AJ35" s="28" t="s">
        <v>78</v>
      </c>
      <c r="AK35" s="28">
        <f>VLOOKUP(CONCATENATE(AH35,AI35,AJ35),[11]Parámetros!$A$13:$B$24,2,FALSE)</f>
        <v>0</v>
      </c>
      <c r="AL35" s="28">
        <v>0</v>
      </c>
      <c r="AM35" s="28" t="s">
        <v>65</v>
      </c>
      <c r="AN35" s="28" t="s">
        <v>119</v>
      </c>
      <c r="AO35" s="63" t="str">
        <f>VLOOKUP(CONCATENATE(AM35,AN35),[11]Parámetros!$A$56:$B$80,2,FALSE)</f>
        <v>Extremo (12)</v>
      </c>
      <c r="AP35" s="20" t="s">
        <v>82</v>
      </c>
      <c r="AQ35" s="25" t="s">
        <v>509</v>
      </c>
      <c r="AR35" s="47" t="s">
        <v>510</v>
      </c>
      <c r="AS35" s="64" t="s">
        <v>511</v>
      </c>
      <c r="AT35" s="21" t="s">
        <v>512</v>
      </c>
      <c r="AU35" s="21" t="s">
        <v>513</v>
      </c>
      <c r="AV35" s="14" t="s">
        <v>514</v>
      </c>
      <c r="AW35" s="15" t="s">
        <v>515</v>
      </c>
      <c r="AX35" s="16" t="s">
        <v>516</v>
      </c>
    </row>
    <row r="36" spans="1:50" ht="341.4" customHeight="1" x14ac:dyDescent="0.3">
      <c r="A36" s="6"/>
      <c r="B36" s="20" t="s">
        <v>517</v>
      </c>
      <c r="C36" s="44" t="s">
        <v>518</v>
      </c>
      <c r="D36" s="26" t="s">
        <v>519</v>
      </c>
      <c r="E36" s="44" t="s">
        <v>520</v>
      </c>
      <c r="F36" s="45" t="s">
        <v>60</v>
      </c>
      <c r="G36" s="44" t="s">
        <v>61</v>
      </c>
      <c r="H36" s="21" t="s">
        <v>521</v>
      </c>
      <c r="I36" s="26" t="s">
        <v>522</v>
      </c>
      <c r="J36" s="21" t="s">
        <v>523</v>
      </c>
      <c r="K36" s="44" t="s">
        <v>191</v>
      </c>
      <c r="L36" s="44" t="s">
        <v>119</v>
      </c>
      <c r="M36" s="62" t="str">
        <f>VLOOKUP(CONCATENATE(K36,L36),[12]Parámetros!$A$56:$B$80,2,FALSE)</f>
        <v>Alto (4)</v>
      </c>
      <c r="N36" s="20" t="s">
        <v>100</v>
      </c>
      <c r="O36" s="20" t="s">
        <v>336</v>
      </c>
      <c r="P36" s="20" t="s">
        <v>524</v>
      </c>
      <c r="Q36" s="20" t="s">
        <v>525</v>
      </c>
      <c r="R36" s="21" t="s">
        <v>526</v>
      </c>
      <c r="S36" s="21" t="s">
        <v>527</v>
      </c>
      <c r="T36" s="21" t="s">
        <v>528</v>
      </c>
      <c r="U36" s="21" t="s">
        <v>529</v>
      </c>
      <c r="V36" s="28">
        <v>15</v>
      </c>
      <c r="W36" s="28">
        <v>15</v>
      </c>
      <c r="X36" s="28">
        <v>15</v>
      </c>
      <c r="Y36" s="28">
        <v>10</v>
      </c>
      <c r="Z36" s="28">
        <v>15</v>
      </c>
      <c r="AA36" s="28">
        <v>15</v>
      </c>
      <c r="AB36" s="28">
        <v>10</v>
      </c>
      <c r="AC36" s="28">
        <f>SUM(V36:AB36)</f>
        <v>95</v>
      </c>
      <c r="AD36" s="28" t="str">
        <f>_xlfn.IFS(AC36&lt;=85,"Débil",AC36&gt;=96,"Fuerte",AC36&gt;=86,"Moderado")</f>
        <v>Moderado</v>
      </c>
      <c r="AE36" s="28" t="s">
        <v>77</v>
      </c>
      <c r="AF36" s="28" t="str">
        <f>VLOOKUP(CONCATENATE(AD36,AE36),[12]Parámetros!$A$2:$B$10,2,FALSE)</f>
        <v>Moderado</v>
      </c>
      <c r="AG36" s="28">
        <f>_xlfn.IFS(AF36="Fuerte",100,AF36="Moderado",50,AF36="Débil",0)</f>
        <v>50</v>
      </c>
      <c r="AH36" s="28" t="str">
        <f>_xlfn.IFS(AVERAGE(AG36)=100,"Fuerte",AVERAGE(AG36)&lt;50,"Débil",AVERAGE(AG36)&gt;=50,"Moderado")</f>
        <v>Moderado</v>
      </c>
      <c r="AI36" s="28" t="s">
        <v>106</v>
      </c>
      <c r="AJ36" s="28" t="s">
        <v>78</v>
      </c>
      <c r="AK36" s="28">
        <f>VLOOKUP(CONCATENATE(AH36,AI36,AJ36),[12]Parámetros!$A$13:$B$24,2,FALSE)</f>
        <v>0</v>
      </c>
      <c r="AL36" s="28">
        <f>VLOOKUP(CONCATENATE(AH36,AI36,AJ36),[12]Parámetros!$A$27:$B$38,2,FALSE)</f>
        <v>1</v>
      </c>
      <c r="AM36" s="28" t="s">
        <v>191</v>
      </c>
      <c r="AN36" s="28" t="s">
        <v>66</v>
      </c>
      <c r="AO36" s="63" t="str">
        <f>VLOOKUP(CONCATENATE(AM36,AN36),[12]Parámetros!$A$56:$B$80,2,FALSE)</f>
        <v>Moderado (3)</v>
      </c>
      <c r="AP36" s="20" t="s">
        <v>82</v>
      </c>
      <c r="AQ36" s="25" t="s">
        <v>530</v>
      </c>
      <c r="AR36" s="28" t="s">
        <v>524</v>
      </c>
      <c r="AS36" s="64" t="s">
        <v>531</v>
      </c>
      <c r="AT36" s="21" t="s">
        <v>532</v>
      </c>
      <c r="AU36" s="21" t="s">
        <v>533</v>
      </c>
      <c r="AV36" s="14" t="s">
        <v>534</v>
      </c>
      <c r="AW36" s="15" t="s">
        <v>535</v>
      </c>
      <c r="AX36" s="36" t="s">
        <v>289</v>
      </c>
    </row>
    <row r="37" spans="1:50" ht="347.4" customHeight="1" x14ac:dyDescent="0.3">
      <c r="A37" s="6"/>
      <c r="B37" s="20" t="s">
        <v>536</v>
      </c>
      <c r="C37" s="44" t="s">
        <v>537</v>
      </c>
      <c r="D37" s="21" t="s">
        <v>161</v>
      </c>
      <c r="E37" s="20" t="s">
        <v>59</v>
      </c>
      <c r="F37" s="45" t="s">
        <v>60</v>
      </c>
      <c r="G37" s="44" t="s">
        <v>61</v>
      </c>
      <c r="H37" s="21" t="s">
        <v>538</v>
      </c>
      <c r="I37" s="21" t="s">
        <v>539</v>
      </c>
      <c r="J37" s="21" t="s">
        <v>540</v>
      </c>
      <c r="K37" s="44" t="s">
        <v>191</v>
      </c>
      <c r="L37" s="44" t="s">
        <v>119</v>
      </c>
      <c r="M37" s="62" t="str">
        <f>VLOOKUP(CONCATENATE(K37,L37),'[13]Mapa de riesgos'!$A$56:$B$80,2,FALSE)</f>
        <v>Alto (4)</v>
      </c>
      <c r="N37" s="20" t="s">
        <v>100</v>
      </c>
      <c r="O37" s="20" t="s">
        <v>541</v>
      </c>
      <c r="P37" s="44" t="s">
        <v>542</v>
      </c>
      <c r="Q37" s="44" t="s">
        <v>543</v>
      </c>
      <c r="R37" s="26" t="s">
        <v>544</v>
      </c>
      <c r="S37" s="26" t="s">
        <v>545</v>
      </c>
      <c r="T37" s="26" t="s">
        <v>546</v>
      </c>
      <c r="U37" s="26" t="s">
        <v>547</v>
      </c>
      <c r="V37" s="65">
        <v>15</v>
      </c>
      <c r="W37" s="65">
        <v>15</v>
      </c>
      <c r="X37" s="65">
        <v>15</v>
      </c>
      <c r="Y37" s="65">
        <v>10</v>
      </c>
      <c r="Z37" s="65">
        <v>15</v>
      </c>
      <c r="AA37" s="65">
        <v>15</v>
      </c>
      <c r="AB37" s="65">
        <v>10</v>
      </c>
      <c r="AC37" s="28">
        <f>SUM(V37:AB37)</f>
        <v>95</v>
      </c>
      <c r="AD37" s="28" t="str">
        <f>_xlfn.IFS(AC37&lt;=85,"Débil",AC37&gt;=96,"Fuerte",AC37&gt;=86,"Moderado")</f>
        <v>Moderado</v>
      </c>
      <c r="AE37" s="28" t="s">
        <v>77</v>
      </c>
      <c r="AF37" s="28">
        <f>VLOOKUP(CONCATENATE(AD37,AE37),'[13]Mapa de riesgos'!$A$2:$B$10,2,FALSE)</f>
        <v>0</v>
      </c>
      <c r="AG37" s="28" t="e">
        <f>_xlfn.IFS(AF37="Fuerte",100,AF37="Moderado",50,AF37="Débil",0)</f>
        <v>#N/A</v>
      </c>
      <c r="AH37" s="28" t="e">
        <f>_xlfn.IFS(AVERAGE(AG37:AG37)=100,"Fuerte",AVERAGE(AG37:AG37)&lt;50,"Débil",AVERAGE(AG37:AG37)&gt;=50,"Moderado")</f>
        <v>#N/A</v>
      </c>
      <c r="AI37" s="28" t="s">
        <v>106</v>
      </c>
      <c r="AJ37" s="28" t="s">
        <v>78</v>
      </c>
      <c r="AK37" s="28" t="e">
        <f>VLOOKUP(CONCATENATE(AH37,AI37,AJ37),'[13]Mapa de riesgos'!$A$13:$B$24,2,FALSE)</f>
        <v>#N/A</v>
      </c>
      <c r="AL37" s="28" t="e">
        <f>VLOOKUP(CONCATENATE(AH37,AI37,AJ37),'[13]Mapa de riesgos'!$A$27:$B$38,2,FALSE)</f>
        <v>#N/A</v>
      </c>
      <c r="AM37" s="28" t="s">
        <v>191</v>
      </c>
      <c r="AN37" s="28" t="s">
        <v>66</v>
      </c>
      <c r="AO37" s="63" t="str">
        <f>VLOOKUP(CONCATENATE(AM37,AN37),'[13]Mapa de riesgos'!$A$56:$B$80,2,FALSE)</f>
        <v>Moderado (3)</v>
      </c>
      <c r="AP37" s="20" t="s">
        <v>82</v>
      </c>
      <c r="AQ37" s="25" t="s">
        <v>548</v>
      </c>
      <c r="AR37" s="47" t="s">
        <v>542</v>
      </c>
      <c r="AS37" s="47" t="s">
        <v>549</v>
      </c>
      <c r="AT37" s="25" t="s">
        <v>550</v>
      </c>
      <c r="AU37" s="21" t="s">
        <v>551</v>
      </c>
      <c r="AV37" s="14" t="s">
        <v>552</v>
      </c>
      <c r="AW37" s="15" t="s">
        <v>553</v>
      </c>
      <c r="AX37" s="16" t="s">
        <v>554</v>
      </c>
    </row>
    <row r="38" spans="1:50" x14ac:dyDescent="0.3">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6"/>
      <c r="AW38" s="67"/>
      <c r="AX38" s="68"/>
    </row>
    <row r="39" spans="1:50" x14ac:dyDescent="0.3">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6"/>
      <c r="AW39" s="66"/>
      <c r="AX39" s="68"/>
    </row>
  </sheetData>
  <protectedRanges>
    <protectedRange sqref="S7:S8" name="Rango2_2_2"/>
    <protectedRange sqref="P7" name="Rango2_3_2"/>
  </protectedRanges>
  <mergeCells count="233">
    <mergeCell ref="AX32:AX34"/>
    <mergeCell ref="AT32:AT34"/>
    <mergeCell ref="AU32:AU34"/>
    <mergeCell ref="AV32:AV34"/>
    <mergeCell ref="AW32:AW34"/>
    <mergeCell ref="AN32:AN34"/>
    <mergeCell ref="AO32:AO34"/>
    <mergeCell ref="AP32:AP34"/>
    <mergeCell ref="AQ32:AQ34"/>
    <mergeCell ref="AR32:AR34"/>
    <mergeCell ref="AS32:AS34"/>
    <mergeCell ref="K32:K34"/>
    <mergeCell ref="L32:L34"/>
    <mergeCell ref="M32:M34"/>
    <mergeCell ref="O32:O34"/>
    <mergeCell ref="AH32:AH34"/>
    <mergeCell ref="AM32:AM34"/>
    <mergeCell ref="AW30:AW31"/>
    <mergeCell ref="AX30:AX31"/>
    <mergeCell ref="B32:B34"/>
    <mergeCell ref="C32:C34"/>
    <mergeCell ref="D32:D34"/>
    <mergeCell ref="E32:E34"/>
    <mergeCell ref="F32:F34"/>
    <mergeCell ref="G32:G34"/>
    <mergeCell ref="I32:I34"/>
    <mergeCell ref="J32:J34"/>
    <mergeCell ref="AR30:AR31"/>
    <mergeCell ref="AS30:AS31"/>
    <mergeCell ref="AU30:AU31"/>
    <mergeCell ref="AV30:AV31"/>
    <mergeCell ref="J30:J31"/>
    <mergeCell ref="K30:K31"/>
    <mergeCell ref="L30:L31"/>
    <mergeCell ref="M30:M31"/>
    <mergeCell ref="AN30:AN31"/>
    <mergeCell ref="AO30:AO31"/>
    <mergeCell ref="AV25:AV29"/>
    <mergeCell ref="AW25:AW29"/>
    <mergeCell ref="AX25:AX29"/>
    <mergeCell ref="B30:B31"/>
    <mergeCell ref="C30:C31"/>
    <mergeCell ref="D30:D31"/>
    <mergeCell ref="E30:E31"/>
    <mergeCell ref="F30:F31"/>
    <mergeCell ref="G30:G31"/>
    <mergeCell ref="I30:I31"/>
    <mergeCell ref="AR25:AR29"/>
    <mergeCell ref="AS25:AS29"/>
    <mergeCell ref="AT25:AT29"/>
    <mergeCell ref="AU25:AU29"/>
    <mergeCell ref="AH25:AH29"/>
    <mergeCell ref="AM25:AM29"/>
    <mergeCell ref="AN25:AN29"/>
    <mergeCell ref="AO25:AO29"/>
    <mergeCell ref="AP25:AP29"/>
    <mergeCell ref="AQ25:AQ29"/>
    <mergeCell ref="I25:I29"/>
    <mergeCell ref="J25:J29"/>
    <mergeCell ref="K25:K29"/>
    <mergeCell ref="L25:L29"/>
    <mergeCell ref="M25:M29"/>
    <mergeCell ref="O25:O29"/>
    <mergeCell ref="B25:B29"/>
    <mergeCell ref="C25:C29"/>
    <mergeCell ref="D25:D29"/>
    <mergeCell ref="E25:E29"/>
    <mergeCell ref="F25:F29"/>
    <mergeCell ref="G25:G29"/>
    <mergeCell ref="AV18:AV21"/>
    <mergeCell ref="AW18:AW21"/>
    <mergeCell ref="AX18:AX21"/>
    <mergeCell ref="AP20:AP21"/>
    <mergeCell ref="AQ20:AQ21"/>
    <mergeCell ref="AR20:AR21"/>
    <mergeCell ref="AS20:AS21"/>
    <mergeCell ref="AT20:AT21"/>
    <mergeCell ref="AQ18:AQ19"/>
    <mergeCell ref="AR18:AR19"/>
    <mergeCell ref="AS18:AS19"/>
    <mergeCell ref="AT18:AT19"/>
    <mergeCell ref="AU18:AU21"/>
    <mergeCell ref="O18:O21"/>
    <mergeCell ref="AH18:AH21"/>
    <mergeCell ref="AM18:AM21"/>
    <mergeCell ref="AN18:AN21"/>
    <mergeCell ref="AO18:AO21"/>
    <mergeCell ref="AP18:AP19"/>
    <mergeCell ref="G18:G21"/>
    <mergeCell ref="I18:I21"/>
    <mergeCell ref="J18:J21"/>
    <mergeCell ref="K18:K21"/>
    <mergeCell ref="L18:L21"/>
    <mergeCell ref="M18:M21"/>
    <mergeCell ref="AU16:AU17"/>
    <mergeCell ref="AW16:AW17"/>
    <mergeCell ref="AX16:AX17"/>
    <mergeCell ref="B18:B21"/>
    <mergeCell ref="C18:C21"/>
    <mergeCell ref="D18:D21"/>
    <mergeCell ref="E18:E21"/>
    <mergeCell ref="F18:F21"/>
    <mergeCell ref="AO16:AO17"/>
    <mergeCell ref="AP16:AP17"/>
    <mergeCell ref="AQ16:AQ17"/>
    <mergeCell ref="AR16:AR17"/>
    <mergeCell ref="AS16:AS17"/>
    <mergeCell ref="AT16:AT17"/>
    <mergeCell ref="AI16:AI17"/>
    <mergeCell ref="AJ16:AJ17"/>
    <mergeCell ref="AK16:AK17"/>
    <mergeCell ref="AL16:AL17"/>
    <mergeCell ref="AM16:AM17"/>
    <mergeCell ref="AN16:AN17"/>
    <mergeCell ref="AC16:AC17"/>
    <mergeCell ref="AD16:AD17"/>
    <mergeCell ref="AE16:AE17"/>
    <mergeCell ref="AF16:AF17"/>
    <mergeCell ref="AG16:AG17"/>
    <mergeCell ref="AH16:AH17"/>
    <mergeCell ref="W16:W17"/>
    <mergeCell ref="X16:X17"/>
    <mergeCell ref="Y16:Y17"/>
    <mergeCell ref="Z16:Z17"/>
    <mergeCell ref="AA16:AA17"/>
    <mergeCell ref="AB16:AB17"/>
    <mergeCell ref="O10:O11"/>
    <mergeCell ref="R10:R11"/>
    <mergeCell ref="Q16:Q17"/>
    <mergeCell ref="R16:R17"/>
    <mergeCell ref="S16:S17"/>
    <mergeCell ref="T16:T17"/>
    <mergeCell ref="U16:U17"/>
    <mergeCell ref="V16:V17"/>
    <mergeCell ref="K16:K17"/>
    <mergeCell ref="L16:L17"/>
    <mergeCell ref="M16:M17"/>
    <mergeCell ref="N16:N17"/>
    <mergeCell ref="O16:O17"/>
    <mergeCell ref="P16:P17"/>
    <mergeCell ref="L10:L11"/>
    <mergeCell ref="M10:M11"/>
    <mergeCell ref="AX10:AX11"/>
    <mergeCell ref="B13:B14"/>
    <mergeCell ref="B16:B17"/>
    <mergeCell ref="C16:C17"/>
    <mergeCell ref="D16:D17"/>
    <mergeCell ref="E16:E17"/>
    <mergeCell ref="F16:F17"/>
    <mergeCell ref="G16:G17"/>
    <mergeCell ref="I16:I17"/>
    <mergeCell ref="J16:J17"/>
    <mergeCell ref="AT10:AT11"/>
    <mergeCell ref="AU10:AU11"/>
    <mergeCell ref="AV10:AV11"/>
    <mergeCell ref="AW10:AW11"/>
    <mergeCell ref="AN10:AN11"/>
    <mergeCell ref="AO10:AO11"/>
    <mergeCell ref="AP10:AP11"/>
    <mergeCell ref="AQ10:AQ11"/>
    <mergeCell ref="AR10:AR11"/>
    <mergeCell ref="AS10:AS11"/>
    <mergeCell ref="AN7:AN8"/>
    <mergeCell ref="AO7:AO8"/>
    <mergeCell ref="AP7:AP8"/>
    <mergeCell ref="AU7:AU8"/>
    <mergeCell ref="B10:B11"/>
    <mergeCell ref="C10:C11"/>
    <mergeCell ref="D10:D11"/>
    <mergeCell ref="E10:E11"/>
    <mergeCell ref="F10:F11"/>
    <mergeCell ref="J7:J8"/>
    <mergeCell ref="K7:K8"/>
    <mergeCell ref="L7:L8"/>
    <mergeCell ref="M7:M8"/>
    <mergeCell ref="AH7:AH8"/>
    <mergeCell ref="AM7:AM8"/>
    <mergeCell ref="T10:T11"/>
    <mergeCell ref="U10:U11"/>
    <mergeCell ref="AH10:AH11"/>
    <mergeCell ref="AM10:AM11"/>
    <mergeCell ref="G10:G11"/>
    <mergeCell ref="I10:I11"/>
    <mergeCell ref="J10:J11"/>
    <mergeCell ref="K10:K11"/>
    <mergeCell ref="AV3:AV4"/>
    <mergeCell ref="AW3:AW4"/>
    <mergeCell ref="AX3:AX4"/>
    <mergeCell ref="C7:C8"/>
    <mergeCell ref="D7:D8"/>
    <mergeCell ref="E7:E8"/>
    <mergeCell ref="F7:F8"/>
    <mergeCell ref="G7:G8"/>
    <mergeCell ref="H7:H8"/>
    <mergeCell ref="I7:I8"/>
    <mergeCell ref="AR3:AR4"/>
    <mergeCell ref="AS3:AS4"/>
    <mergeCell ref="AT3:AT4"/>
    <mergeCell ref="AU3:AU4"/>
    <mergeCell ref="AH3:AH4"/>
    <mergeCell ref="AM3:AM4"/>
    <mergeCell ref="AN3:AN4"/>
    <mergeCell ref="AO3:AO4"/>
    <mergeCell ref="AP3:AP4"/>
    <mergeCell ref="AQ3:AQ4"/>
    <mergeCell ref="H3:H4"/>
    <mergeCell ref="I3:I4"/>
    <mergeCell ref="J3:J5"/>
    <mergeCell ref="K3:K4"/>
    <mergeCell ref="L3:L4"/>
    <mergeCell ref="M3:M4"/>
    <mergeCell ref="B3:B8"/>
    <mergeCell ref="C3:C4"/>
    <mergeCell ref="D3:D4"/>
    <mergeCell ref="E3:E4"/>
    <mergeCell ref="F3:F4"/>
    <mergeCell ref="G3:G4"/>
    <mergeCell ref="AV1:AV2"/>
    <mergeCell ref="AW1:AW2"/>
    <mergeCell ref="N1:U1"/>
    <mergeCell ref="V1:AB1"/>
    <mergeCell ref="AC1:AL1"/>
    <mergeCell ref="AM1:AN1"/>
    <mergeCell ref="AO1:AO2"/>
    <mergeCell ref="AP1:AP2"/>
    <mergeCell ref="B1:B2"/>
    <mergeCell ref="C1:C2"/>
    <mergeCell ref="D1:E1"/>
    <mergeCell ref="F1:J1"/>
    <mergeCell ref="K1:L1"/>
    <mergeCell ref="M1:M2"/>
    <mergeCell ref="AQ1:AT1"/>
    <mergeCell ref="AU1:AU2"/>
  </mergeCells>
  <conditionalFormatting sqref="M3 M5:M7">
    <cfRule type="containsText" dxfId="128" priority="126" operator="containsText" text="Bajo">
      <formula>NOT(ISERROR(SEARCH("Bajo",M3)))</formula>
    </cfRule>
    <cfRule type="containsText" dxfId="127" priority="127" operator="containsText" text="Moderado">
      <formula>NOT(ISERROR(SEARCH("Moderado",M3)))</formula>
    </cfRule>
    <cfRule type="containsText" dxfId="126" priority="128" operator="containsText" text="Alto">
      <formula>NOT(ISERROR(SEARCH("Alto",M3)))</formula>
    </cfRule>
    <cfRule type="containsText" dxfId="125" priority="129" operator="containsText" text="Extremo">
      <formula>NOT(ISERROR(SEARCH("Extremo",M3)))</formula>
    </cfRule>
  </conditionalFormatting>
  <conditionalFormatting sqref="AO3 AO5:AO7">
    <cfRule type="containsText" dxfId="124" priority="122" operator="containsText" text="Alto">
      <formula>NOT(ISERROR(SEARCH("Alto",AO3)))</formula>
    </cfRule>
    <cfRule type="containsText" dxfId="123" priority="123" operator="containsText" text="Moderado">
      <formula>NOT(ISERROR(SEARCH("Moderado",AO3)))</formula>
    </cfRule>
    <cfRule type="containsText" dxfId="122" priority="124" operator="containsText" text="Bajo">
      <formula>NOT(ISERROR(SEARCH("Bajo",AO3)))</formula>
    </cfRule>
    <cfRule type="containsText" dxfId="121" priority="125" operator="containsText" text="Extremo">
      <formula>NOT(ISERROR(SEARCH("Extremo",AO3)))</formula>
    </cfRule>
  </conditionalFormatting>
  <conditionalFormatting sqref="M9">
    <cfRule type="containsText" dxfId="120" priority="118" operator="containsText" text="Bajo">
      <formula>NOT(ISERROR(SEARCH("Bajo",M9)))</formula>
    </cfRule>
    <cfRule type="containsText" dxfId="119" priority="119" operator="containsText" text="Moderado">
      <formula>NOT(ISERROR(SEARCH("Moderado",M9)))</formula>
    </cfRule>
    <cfRule type="containsText" dxfId="118" priority="120" operator="containsText" text="Alto">
      <formula>NOT(ISERROR(SEARCH("Alto",M9)))</formula>
    </cfRule>
    <cfRule type="containsText" dxfId="117" priority="121" operator="containsText" text="Extremo">
      <formula>NOT(ISERROR(SEARCH("Extremo",M9)))</formula>
    </cfRule>
  </conditionalFormatting>
  <conditionalFormatting sqref="AO9">
    <cfRule type="containsText" dxfId="116" priority="114" operator="containsText" text="Alto">
      <formula>NOT(ISERROR(SEARCH("Alto",AO9)))</formula>
    </cfRule>
    <cfRule type="containsText" dxfId="115" priority="115" operator="containsText" text="Moderado">
      <formula>NOT(ISERROR(SEARCH("Moderado",AO9)))</formula>
    </cfRule>
    <cfRule type="containsText" dxfId="114" priority="116" operator="containsText" text="Bajo">
      <formula>NOT(ISERROR(SEARCH("Bajo",AO9)))</formula>
    </cfRule>
    <cfRule type="containsText" dxfId="113" priority="117" operator="containsText" text="Extremo">
      <formula>NOT(ISERROR(SEARCH("Extremo",AO9)))</formula>
    </cfRule>
  </conditionalFormatting>
  <conditionalFormatting sqref="N9:O9">
    <cfRule type="containsText" dxfId="112" priority="110" operator="containsText" text="Bajo">
      <formula>NOT(ISERROR(SEARCH("Bajo",N9)))</formula>
    </cfRule>
    <cfRule type="containsText" dxfId="111" priority="111" operator="containsText" text="Moderado">
      <formula>NOT(ISERROR(SEARCH("Moderado",N9)))</formula>
    </cfRule>
    <cfRule type="containsText" dxfId="110" priority="112" operator="containsText" text="Alto">
      <formula>NOT(ISERROR(SEARCH("Alto",N9)))</formula>
    </cfRule>
    <cfRule type="containsText" dxfId="109" priority="113" operator="containsText" text="Extremo">
      <formula>NOT(ISERROR(SEARCH("Extremo",N9)))</formula>
    </cfRule>
  </conditionalFormatting>
  <conditionalFormatting sqref="M16:O16">
    <cfRule type="containsText" dxfId="108" priority="94" operator="containsText" text="Bajo">
      <formula>NOT(ISERROR(SEARCH("Bajo",M16)))</formula>
    </cfRule>
    <cfRule type="containsText" dxfId="107" priority="95" operator="containsText" text="Moderado">
      <formula>NOT(ISERROR(SEARCH("Moderado",M16)))</formula>
    </cfRule>
    <cfRule type="containsText" dxfId="106" priority="96" operator="containsText" text="Alto">
      <formula>NOT(ISERROR(SEARCH("Alto",M16)))</formula>
    </cfRule>
    <cfRule type="containsText" dxfId="105" priority="97" operator="containsText" text="Extremo">
      <formula>NOT(ISERROR(SEARCH("Extremo",M16)))</formula>
    </cfRule>
  </conditionalFormatting>
  <conditionalFormatting sqref="AO16">
    <cfRule type="containsText" dxfId="104" priority="90" operator="containsText" text="Alto">
      <formula>NOT(ISERROR(SEARCH("Alto",AO16)))</formula>
    </cfRule>
    <cfRule type="containsText" dxfId="103" priority="91" operator="containsText" text="Moderado">
      <formula>NOT(ISERROR(SEARCH("Moderado",AO16)))</formula>
    </cfRule>
    <cfRule type="containsText" dxfId="102" priority="92" operator="containsText" text="Bajo">
      <formula>NOT(ISERROR(SEARCH("Bajo",AO16)))</formula>
    </cfRule>
    <cfRule type="containsText" dxfId="101" priority="93" operator="containsText" text="Extremo">
      <formula>NOT(ISERROR(SEARCH("Extremo",AO16)))</formula>
    </cfRule>
  </conditionalFormatting>
  <conditionalFormatting sqref="M13:M14 AO13:AO14">
    <cfRule type="containsText" dxfId="100" priority="106" operator="containsText" text="bajo">
      <formula>NOT(ISERROR(SEARCH("bajo",M13)))</formula>
    </cfRule>
    <cfRule type="containsText" dxfId="99" priority="107" operator="containsText" text="moderado">
      <formula>NOT(ISERROR(SEARCH("moderado",M13)))</formula>
    </cfRule>
    <cfRule type="containsText" dxfId="98" priority="108" operator="containsText" text="alto">
      <formula>NOT(ISERROR(SEARCH("alto",M13)))</formula>
    </cfRule>
    <cfRule type="containsText" dxfId="97" priority="109" operator="containsText" text="extremo">
      <formula>NOT(ISERROR(SEARCH("extremo",M13)))</formula>
    </cfRule>
  </conditionalFormatting>
  <conditionalFormatting sqref="M15:O15">
    <cfRule type="containsText" dxfId="96" priority="102" operator="containsText" text="Bajo">
      <formula>NOT(ISERROR(SEARCH("Bajo",M15)))</formula>
    </cfRule>
    <cfRule type="containsText" dxfId="95" priority="103" operator="containsText" text="Moderado">
      <formula>NOT(ISERROR(SEARCH("Moderado",M15)))</formula>
    </cfRule>
    <cfRule type="containsText" dxfId="94" priority="104" operator="containsText" text="Alto">
      <formula>NOT(ISERROR(SEARCH("Alto",M15)))</formula>
    </cfRule>
    <cfRule type="containsText" dxfId="93" priority="105" operator="containsText" text="Extremo">
      <formula>NOT(ISERROR(SEARCH("Extremo",M15)))</formula>
    </cfRule>
  </conditionalFormatting>
  <conditionalFormatting sqref="AO15">
    <cfRule type="containsText" dxfId="92" priority="98" operator="containsText" text="Alto">
      <formula>NOT(ISERROR(SEARCH("Alto",AO15)))</formula>
    </cfRule>
    <cfRule type="containsText" dxfId="91" priority="99" operator="containsText" text="Moderado">
      <formula>NOT(ISERROR(SEARCH("Moderado",AO15)))</formula>
    </cfRule>
    <cfRule type="containsText" dxfId="90" priority="100" operator="containsText" text="Bajo">
      <formula>NOT(ISERROR(SEARCH("Bajo",AO15)))</formula>
    </cfRule>
    <cfRule type="containsText" dxfId="89" priority="101" operator="containsText" text="Extremo">
      <formula>NOT(ISERROR(SEARCH("Extremo",AO15)))</formula>
    </cfRule>
  </conditionalFormatting>
  <conditionalFormatting sqref="M18:O18">
    <cfRule type="containsText" dxfId="88" priority="86" operator="containsText" text="Bajo">
      <formula>NOT(ISERROR(SEARCH("Bajo",M18)))</formula>
    </cfRule>
    <cfRule type="containsText" dxfId="87" priority="87" operator="containsText" text="Moderado">
      <formula>NOT(ISERROR(SEARCH("Moderado",M18)))</formula>
    </cfRule>
    <cfRule type="containsText" dxfId="86" priority="88" operator="containsText" text="Alto">
      <formula>NOT(ISERROR(SEARCH("Alto",M18)))</formula>
    </cfRule>
    <cfRule type="containsText" dxfId="85" priority="89" operator="containsText" text="Extremo">
      <formula>NOT(ISERROR(SEARCH("Extremo",M18)))</formula>
    </cfRule>
  </conditionalFormatting>
  <conditionalFormatting sqref="AO18">
    <cfRule type="containsText" dxfId="84" priority="82" operator="containsText" text="Alto">
      <formula>NOT(ISERROR(SEARCH("Alto",AO18)))</formula>
    </cfRule>
    <cfRule type="containsText" dxfId="83" priority="83" operator="containsText" text="Moderado">
      <formula>NOT(ISERROR(SEARCH("Moderado",AO18)))</formula>
    </cfRule>
    <cfRule type="containsText" dxfId="82" priority="84" operator="containsText" text="Bajo">
      <formula>NOT(ISERROR(SEARCH("Bajo",AO18)))</formula>
    </cfRule>
    <cfRule type="containsText" dxfId="81" priority="85" operator="containsText" text="Extremo">
      <formula>NOT(ISERROR(SEARCH("Extremo",AO18)))</formula>
    </cfRule>
  </conditionalFormatting>
  <conditionalFormatting sqref="N19">
    <cfRule type="containsText" dxfId="80" priority="78" operator="containsText" text="Bajo">
      <formula>NOT(ISERROR(SEARCH("Bajo",N19)))</formula>
    </cfRule>
    <cfRule type="containsText" dxfId="79" priority="79" operator="containsText" text="Moderado">
      <formula>NOT(ISERROR(SEARCH("Moderado",N19)))</formula>
    </cfRule>
    <cfRule type="containsText" dxfId="78" priority="80" operator="containsText" text="Alto">
      <formula>NOT(ISERROR(SEARCH("Alto",N19)))</formula>
    </cfRule>
    <cfRule type="containsText" dxfId="77" priority="81" operator="containsText" text="Extremo">
      <formula>NOT(ISERROR(SEARCH("Extremo",N19)))</formula>
    </cfRule>
  </conditionalFormatting>
  <conditionalFormatting sqref="N20:N21">
    <cfRule type="containsText" dxfId="76" priority="74" operator="containsText" text="Bajo">
      <formula>NOT(ISERROR(SEARCH("Bajo",N20)))</formula>
    </cfRule>
    <cfRule type="containsText" dxfId="75" priority="75" operator="containsText" text="Moderado">
      <formula>NOT(ISERROR(SEARCH("Moderado",N20)))</formula>
    </cfRule>
    <cfRule type="containsText" dxfId="74" priority="76" operator="containsText" text="Alto">
      <formula>NOT(ISERROR(SEARCH("Alto",N20)))</formula>
    </cfRule>
    <cfRule type="containsText" dxfId="73" priority="77" operator="containsText" text="Extremo">
      <formula>NOT(ISERROR(SEARCH("Extremo",N20)))</formula>
    </cfRule>
  </conditionalFormatting>
  <conditionalFormatting sqref="M22">
    <cfRule type="containsText" dxfId="72" priority="70" operator="containsText" text="Bajo">
      <formula>NOT(ISERROR(SEARCH("Bajo",M22)))</formula>
    </cfRule>
    <cfRule type="containsText" dxfId="71" priority="71" operator="containsText" text="Moderado">
      <formula>NOT(ISERROR(SEARCH("Moderado",M22)))</formula>
    </cfRule>
    <cfRule type="containsText" dxfId="70" priority="72" operator="containsText" text="Alto">
      <formula>NOT(ISERROR(SEARCH("Alto",M22)))</formula>
    </cfRule>
    <cfRule type="containsText" dxfId="69" priority="73" operator="containsText" text="Extremo">
      <formula>NOT(ISERROR(SEARCH("Extremo",M22)))</formula>
    </cfRule>
  </conditionalFormatting>
  <conditionalFormatting sqref="M24:O24">
    <cfRule type="containsText" dxfId="68" priority="66" operator="containsText" text="Bajo">
      <formula>NOT(ISERROR(SEARCH("Bajo",M24)))</formula>
    </cfRule>
    <cfRule type="containsText" dxfId="67" priority="67" operator="containsText" text="Moderado">
      <formula>NOT(ISERROR(SEARCH("Moderado",M24)))</formula>
    </cfRule>
    <cfRule type="containsText" dxfId="66" priority="68" operator="containsText" text="Alto">
      <formula>NOT(ISERROR(SEARCH("Alto",M24)))</formula>
    </cfRule>
    <cfRule type="containsText" dxfId="65" priority="69" operator="containsText" text="Extremo">
      <formula>NOT(ISERROR(SEARCH("Extremo",M24)))</formula>
    </cfRule>
  </conditionalFormatting>
  <conditionalFormatting sqref="AO24">
    <cfRule type="containsText" dxfId="64" priority="62" operator="containsText" text="Alto">
      <formula>NOT(ISERROR(SEARCH("Alto",AO24)))</formula>
    </cfRule>
    <cfRule type="containsText" dxfId="63" priority="63" operator="containsText" text="Moderado">
      <formula>NOT(ISERROR(SEARCH("Moderado",AO24)))</formula>
    </cfRule>
    <cfRule type="containsText" dxfId="62" priority="64" operator="containsText" text="Bajo">
      <formula>NOT(ISERROR(SEARCH("Bajo",AO24)))</formula>
    </cfRule>
    <cfRule type="containsText" dxfId="61" priority="65" operator="containsText" text="Extremo">
      <formula>NOT(ISERROR(SEARCH("Extremo",AO24)))</formula>
    </cfRule>
  </conditionalFormatting>
  <conditionalFormatting sqref="M25:O25">
    <cfRule type="expression" dxfId="60" priority="56">
      <formula>NOT(ISERROR(SEARCH("Bajo",M25)))</formula>
    </cfRule>
    <cfRule type="expression" dxfId="59" priority="57">
      <formula>NOT(ISERROR(SEARCH("Moderado",M25)))</formula>
    </cfRule>
    <cfRule type="expression" dxfId="58" priority="58">
      <formula>NOT(ISERROR(SEARCH("Alto",M25)))</formula>
    </cfRule>
    <cfRule type="expression" dxfId="57" priority="59">
      <formula>NOT(ISERROR(SEARCH("Extremo",M25)))</formula>
    </cfRule>
  </conditionalFormatting>
  <conditionalFormatting sqref="AO25">
    <cfRule type="expression" dxfId="56" priority="60">
      <formula>NOT(ISERROR(SEARCH("Alto",AO25)))</formula>
    </cfRule>
  </conditionalFormatting>
  <conditionalFormatting sqref="N26">
    <cfRule type="expression" dxfId="55" priority="61">
      <formula>NOT(ISERROR(SEARCH("Bajo",N26)))</formula>
    </cfRule>
  </conditionalFormatting>
  <conditionalFormatting sqref="AO30">
    <cfRule type="expression" dxfId="54" priority="55">
      <formula>NOT(ISERROR(SEARCH("Alto",AO30)))</formula>
    </cfRule>
  </conditionalFormatting>
  <conditionalFormatting sqref="M32:N32">
    <cfRule type="expression" dxfId="53" priority="51">
      <formula>NOT(ISERROR(SEARCH("Bajo",M32)))</formula>
    </cfRule>
    <cfRule type="expression" dxfId="52" priority="52">
      <formula>NOT(ISERROR(SEARCH("Moderado",M32)))</formula>
    </cfRule>
    <cfRule type="expression" dxfId="51" priority="53">
      <formula>NOT(ISERROR(SEARCH("Alto",M32)))</formula>
    </cfRule>
    <cfRule type="expression" dxfId="50" priority="54">
      <formula>NOT(ISERROR(SEARCH("Extremo",M32)))</formula>
    </cfRule>
  </conditionalFormatting>
  <conditionalFormatting sqref="O32">
    <cfRule type="expression" dxfId="49" priority="46">
      <formula>NOT(ISERROR(SEARCH("Bajo",O32)))</formula>
    </cfRule>
    <cfRule type="expression" dxfId="48" priority="47">
      <formula>NOT(ISERROR(SEARCH("Moderado",O32)))</formula>
    </cfRule>
    <cfRule type="expression" dxfId="47" priority="48">
      <formula>NOT(ISERROR(SEARCH("Alto",O32)))</formula>
    </cfRule>
    <cfRule type="expression" dxfId="46" priority="49">
      <formula>NOT(ISERROR(SEARCH("Extremo",O32)))</formula>
    </cfRule>
  </conditionalFormatting>
  <conditionalFormatting sqref="AO32">
    <cfRule type="expression" dxfId="45" priority="50">
      <formula>NOT(ISERROR(SEARCH("Alto",AO32)))</formula>
    </cfRule>
  </conditionalFormatting>
  <conditionalFormatting sqref="M35:O35">
    <cfRule type="containsText" dxfId="44" priority="42" operator="containsText" text="Bajo">
      <formula>NOT(ISERROR(SEARCH("Bajo",M35)))</formula>
    </cfRule>
    <cfRule type="containsText" dxfId="43" priority="43" operator="containsText" text="Moderado">
      <formula>NOT(ISERROR(SEARCH("Moderado",M35)))</formula>
    </cfRule>
    <cfRule type="containsText" dxfId="42" priority="44" operator="containsText" text="Alto">
      <formula>NOT(ISERROR(SEARCH("Alto",M35)))</formula>
    </cfRule>
    <cfRule type="containsText" dxfId="41" priority="45" operator="containsText" text="Extremo">
      <formula>NOT(ISERROR(SEARCH("Extremo",M35)))</formula>
    </cfRule>
  </conditionalFormatting>
  <conditionalFormatting sqref="AO35">
    <cfRule type="containsText" dxfId="40" priority="38" operator="containsText" text="Alto">
      <formula>NOT(ISERROR(SEARCH("Alto",AO35)))</formula>
    </cfRule>
    <cfRule type="containsText" dxfId="39" priority="39" operator="containsText" text="Moderado">
      <formula>NOT(ISERROR(SEARCH("Moderado",AO35)))</formula>
    </cfRule>
    <cfRule type="containsText" dxfId="38" priority="40" operator="containsText" text="Bajo">
      <formula>NOT(ISERROR(SEARCH("Bajo",AO35)))</formula>
    </cfRule>
    <cfRule type="containsText" dxfId="37" priority="41" operator="containsText" text="Extremo">
      <formula>NOT(ISERROR(SEARCH("Extremo",AO35)))</formula>
    </cfRule>
  </conditionalFormatting>
  <conditionalFormatting sqref="M36">
    <cfRule type="containsText" dxfId="36" priority="34" operator="containsText" text="Bajo">
      <formula>NOT(ISERROR(SEARCH("Bajo",M36)))</formula>
    </cfRule>
    <cfRule type="containsText" dxfId="35" priority="35" operator="containsText" text="Moderado">
      <formula>NOT(ISERROR(SEARCH("Moderado",M36)))</formula>
    </cfRule>
    <cfRule type="containsText" dxfId="34" priority="36" operator="containsText" text="Alto">
      <formula>NOT(ISERROR(SEARCH("Alto",M36)))</formula>
    </cfRule>
    <cfRule type="containsText" dxfId="33" priority="37" operator="containsText" text="Extremo">
      <formula>NOT(ISERROR(SEARCH("Extremo",M36)))</formula>
    </cfRule>
  </conditionalFormatting>
  <conditionalFormatting sqref="AO36">
    <cfRule type="containsText" dxfId="32" priority="30" operator="containsText" text="Alto">
      <formula>NOT(ISERROR(SEARCH("Alto",AO36)))</formula>
    </cfRule>
    <cfRule type="containsText" dxfId="31" priority="31" operator="containsText" text="Moderado">
      <formula>NOT(ISERROR(SEARCH("Moderado",AO36)))</formula>
    </cfRule>
    <cfRule type="containsText" dxfId="30" priority="32" operator="containsText" text="Bajo">
      <formula>NOT(ISERROR(SEARCH("Bajo",AO36)))</formula>
    </cfRule>
    <cfRule type="containsText" dxfId="29" priority="33" operator="containsText" text="Extremo">
      <formula>NOT(ISERROR(SEARCH("Extremo",AO36)))</formula>
    </cfRule>
  </conditionalFormatting>
  <conditionalFormatting sqref="M37">
    <cfRule type="containsText" dxfId="28" priority="26" operator="containsText" text="Bajo">
      <formula>NOT(ISERROR(SEARCH("Bajo",M37)))</formula>
    </cfRule>
    <cfRule type="containsText" dxfId="27" priority="27" operator="containsText" text="Moderado">
      <formula>NOT(ISERROR(SEARCH("Moderado",M37)))</formula>
    </cfRule>
    <cfRule type="containsText" dxfId="26" priority="28" operator="containsText" text="Alto">
      <formula>NOT(ISERROR(SEARCH("Alto",M37)))</formula>
    </cfRule>
    <cfRule type="containsText" dxfId="25" priority="29" operator="containsText" text="Extremo">
      <formula>NOT(ISERROR(SEARCH("Extremo",M37)))</formula>
    </cfRule>
  </conditionalFormatting>
  <conditionalFormatting sqref="AO37">
    <cfRule type="containsText" dxfId="24" priority="22" operator="containsText" text="Alto">
      <formula>NOT(ISERROR(SEARCH("Alto",AO37)))</formula>
    </cfRule>
    <cfRule type="containsText" dxfId="23" priority="23" operator="containsText" text="Moderado">
      <formula>NOT(ISERROR(SEARCH("Moderado",AO37)))</formula>
    </cfRule>
    <cfRule type="containsText" dxfId="22" priority="24" operator="containsText" text="Bajo">
      <formula>NOT(ISERROR(SEARCH("Bajo",AO37)))</formula>
    </cfRule>
    <cfRule type="containsText" dxfId="21" priority="25" operator="containsText" text="Extremo">
      <formula>NOT(ISERROR(SEARCH("Extremo",AO37)))</formula>
    </cfRule>
  </conditionalFormatting>
  <conditionalFormatting sqref="M30">
    <cfRule type="expression" dxfId="20" priority="21">
      <formula>NOT(ISERROR(SEARCH("Alto",M30)))</formula>
    </cfRule>
  </conditionalFormatting>
  <conditionalFormatting sqref="M12">
    <cfRule type="containsText" dxfId="19" priority="17" operator="containsText" text="Bajo">
      <formula>NOT(ISERROR(SEARCH(("Bajo"),(M12))))</formula>
    </cfRule>
  </conditionalFormatting>
  <conditionalFormatting sqref="M12">
    <cfRule type="containsText" dxfId="18" priority="18" operator="containsText" text="Moderado">
      <formula>NOT(ISERROR(SEARCH(("Moderado"),(M12))))</formula>
    </cfRule>
  </conditionalFormatting>
  <conditionalFormatting sqref="M12">
    <cfRule type="containsText" dxfId="17" priority="19" operator="containsText" text="Alto">
      <formula>NOT(ISERROR(SEARCH(("Alto"),(M12))))</formula>
    </cfRule>
  </conditionalFormatting>
  <conditionalFormatting sqref="M12">
    <cfRule type="containsText" dxfId="16" priority="20" operator="containsText" text="Extremo">
      <formula>NOT(ISERROR(SEARCH(("Extremo"),(M12))))</formula>
    </cfRule>
  </conditionalFormatting>
  <conditionalFormatting sqref="AO12">
    <cfRule type="containsText" dxfId="15" priority="13" operator="containsText" text="Alto">
      <formula>NOT(ISERROR(SEARCH(("Alto"),(AO12))))</formula>
    </cfRule>
  </conditionalFormatting>
  <conditionalFormatting sqref="AO12">
    <cfRule type="containsText" dxfId="14" priority="14" operator="containsText" text="Moderado">
      <formula>NOT(ISERROR(SEARCH(("Moderado"),(AO12))))</formula>
    </cfRule>
  </conditionalFormatting>
  <conditionalFormatting sqref="AO12">
    <cfRule type="containsText" dxfId="13" priority="15" operator="containsText" text="Bajo">
      <formula>NOT(ISERROR(SEARCH(("Bajo"),(AO12))))</formula>
    </cfRule>
  </conditionalFormatting>
  <conditionalFormatting sqref="AO12">
    <cfRule type="containsText" dxfId="12" priority="16" operator="containsText" text="Extremo">
      <formula>NOT(ISERROR(SEARCH(("Extremo"),(AO12))))</formula>
    </cfRule>
  </conditionalFormatting>
  <conditionalFormatting sqref="M23">
    <cfRule type="containsText" dxfId="11" priority="9" operator="containsText" text="Bajo">
      <formula>NOT(ISERROR(SEARCH("Bajo",M23)))</formula>
    </cfRule>
    <cfRule type="containsText" dxfId="10" priority="10" operator="containsText" text="Moderado">
      <formula>NOT(ISERROR(SEARCH("Moderado",M23)))</formula>
    </cfRule>
    <cfRule type="containsText" dxfId="9" priority="11" operator="containsText" text="Alto">
      <formula>NOT(ISERROR(SEARCH("Alto",M23)))</formula>
    </cfRule>
    <cfRule type="containsText" dxfId="8" priority="12" operator="containsText" text="Extremo">
      <formula>NOT(ISERROR(SEARCH("Extremo",M23)))</formula>
    </cfRule>
  </conditionalFormatting>
  <conditionalFormatting sqref="AO23">
    <cfRule type="containsText" dxfId="7" priority="5" operator="containsText" text="Alto">
      <formula>NOT(ISERROR(SEARCH("Alto",AO23)))</formula>
    </cfRule>
    <cfRule type="containsText" dxfId="6" priority="6" operator="containsText" text="Moderado">
      <formula>NOT(ISERROR(SEARCH("Moderado",AO23)))</formula>
    </cfRule>
    <cfRule type="containsText" dxfId="5" priority="7" operator="containsText" text="Bajo">
      <formula>NOT(ISERROR(SEARCH("Bajo",AO23)))</formula>
    </cfRule>
    <cfRule type="containsText" dxfId="4" priority="8" operator="containsText" text="Extremo">
      <formula>NOT(ISERROR(SEARCH("Extremo",AO23)))</formula>
    </cfRule>
  </conditionalFormatting>
  <conditionalFormatting sqref="O23">
    <cfRule type="containsText" dxfId="3" priority="1" operator="containsText" text="Bajo">
      <formula>NOT(ISERROR(SEARCH("Bajo",O23)))</formula>
    </cfRule>
    <cfRule type="containsText" dxfId="2" priority="2" operator="containsText" text="Moderado">
      <formula>NOT(ISERROR(SEARCH("Moderado",O23)))</formula>
    </cfRule>
    <cfRule type="containsText" dxfId="1" priority="3" operator="containsText" text="Alto">
      <formula>NOT(ISERROR(SEARCH("Alto",O23)))</formula>
    </cfRule>
    <cfRule type="containsText" dxfId="0" priority="4" operator="containsText" text="Extremo">
      <formula>NOT(ISERROR(SEARCH("Extremo",O23)))</formula>
    </cfRule>
  </conditionalFormatting>
  <dataValidations disablePrompts="1" count="1">
    <dataValidation type="list" allowBlank="1" showInputMessage="1" showErrorMessage="1" sqref="AP10:AP11 AP23" xr:uid="{6EA04B56-52EE-4BB9-B2CB-5954591BD08B}">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Restrepo G</dc:creator>
  <cp:lastModifiedBy>Carolina Restrepo G</cp:lastModifiedBy>
  <dcterms:created xsi:type="dcterms:W3CDTF">2021-01-18T20:13:40Z</dcterms:created>
  <dcterms:modified xsi:type="dcterms:W3CDTF">2021-01-18T23:50:52Z</dcterms:modified>
</cp:coreProperties>
</file>