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ELLY SERRANO\Documents\Cuarentena\Publicación 1712\6.2 Plan de gasto público\PAAC - Septiembre 2020\"/>
    </mc:Choice>
  </mc:AlternateContent>
  <xr:revisionPtr revIDLastSave="0" documentId="8_{3400B6F0-6FF7-4D4F-8CC4-A372EF681F21}" xr6:coauthVersionLast="45" xr6:coauthVersionMax="45" xr10:uidLastSave="{00000000-0000-0000-0000-000000000000}"/>
  <bookViews>
    <workbookView xWindow="-108" yWindow="-108" windowWidth="23256" windowHeight="12576" xr2:uid="{7D8AF152-FDC8-4BDB-AFA5-4912435B4AD2}"/>
  </bookViews>
  <sheets>
    <sheet name="Mapa de riesg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'Mapa de riesgos'!$A$3:$AX$40</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2" localSheetId="0">#REF!</definedName>
    <definedName name="Acc_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MAZONASL" localSheetId="0">#REF!</definedName>
    <definedName name="AMAZONASL">#REF!</definedName>
    <definedName name="ANTIOQUIA" localSheetId="0">#REF!</definedName>
    <definedName name="ANTIOQUIA">#REF!</definedName>
    <definedName name="ANTIOQUIAL" localSheetId="0">#REF!</definedName>
    <definedName name="ANTIOQUIAL">#REF!</definedName>
    <definedName name="ARAUCA" localSheetId="0">#REF!</definedName>
    <definedName name="ARAUCA">#REF!</definedName>
    <definedName name="ARAUCAL" localSheetId="0">#REF!</definedName>
    <definedName name="ARAUCAL">#REF!</definedName>
    <definedName name="ATLANTICO" localSheetId="0">#REF!</definedName>
    <definedName name="ATLANTICO">#REF!</definedName>
    <definedName name="ATLANTICOL" localSheetId="0">#REF!</definedName>
    <definedName name="ATLANTICOL">#REF!</definedName>
    <definedName name="BOLIVAR" localSheetId="0">#REF!</definedName>
    <definedName name="BOLIVAR">#REF!</definedName>
    <definedName name="BOLIVARL" localSheetId="0">#REF!</definedName>
    <definedName name="BOLIVARL">#REF!</definedName>
    <definedName name="BOYACA" localSheetId="0">#REF!</definedName>
    <definedName name="BOYACA">#REF!</definedName>
    <definedName name="BOYACAL" localSheetId="0">#REF!</definedName>
    <definedName name="BOYACAL">#REF!</definedName>
    <definedName name="CALDAS" localSheetId="0">#REF!</definedName>
    <definedName name="CALDAS">#REF!</definedName>
    <definedName name="CALDASL" localSheetId="0">#REF!</definedName>
    <definedName name="CALDASL">#REF!</definedName>
    <definedName name="CAQUETA" localSheetId="0">#REF!</definedName>
    <definedName name="CAQUETA">#REF!</definedName>
    <definedName name="CAQUETAL" localSheetId="0">#REF!</definedName>
    <definedName name="CAQUETAL">#REF!</definedName>
    <definedName name="CASANARE" localSheetId="0">#REF!</definedName>
    <definedName name="CASANARE">#REF!</definedName>
    <definedName name="CASANAREL" localSheetId="0">#REF!</definedName>
    <definedName name="CASANAREL">#REF!</definedName>
    <definedName name="CAUCA" localSheetId="0">#REF!</definedName>
    <definedName name="CAUCA">#REF!</definedName>
    <definedName name="CAUCAL" localSheetId="0">#REF!</definedName>
    <definedName name="CAUCAL">#REF!</definedName>
    <definedName name="CENTRO" localSheetId="0">#REF!</definedName>
    <definedName name="CENTRO">#REF!</definedName>
    <definedName name="CENTROS_REGIONALES" localSheetId="0">#REF!</definedName>
    <definedName name="CENTROS_REGIONALES">#REF!</definedName>
    <definedName name="CENTROS2" localSheetId="0">#REF!</definedName>
    <definedName name="CENTROS2">#REF!</definedName>
    <definedName name="CESAR" localSheetId="0">#REF!</definedName>
    <definedName name="CESAR">#REF!</definedName>
    <definedName name="CESARL" localSheetId="0">#REF!</definedName>
    <definedName name="CESARL">#REF!</definedName>
    <definedName name="CHOCO" localSheetId="0">#REF!</definedName>
    <definedName name="CHOCO">#REF!</definedName>
    <definedName name="CHOCOL" localSheetId="0">#REF!</definedName>
    <definedName name="CHOCOL">#REF!</definedName>
    <definedName name="CORDOBA" localSheetId="0">#REF!</definedName>
    <definedName name="CORDOBA">#REF!</definedName>
    <definedName name="CORDOBAL" localSheetId="0">#REF!</definedName>
    <definedName name="CORDOBAL">#REF!</definedName>
    <definedName name="CUNDINAMARCA" localSheetId="0">#REF!</definedName>
    <definedName name="CUNDINAMARCA">#REF!</definedName>
    <definedName name="CUNDINAMARCAL" localSheetId="0">#REF!</definedName>
    <definedName name="CUNDINAMARCAL">#REF!</definedName>
    <definedName name="Departamentos" localSheetId="0">#REF!</definedName>
    <definedName name="Departamentos">#REF!</definedName>
    <definedName name="DIRECCIONL" localSheetId="0">#REF!</definedName>
    <definedName name="DIRECCIONL">#REF!</definedName>
    <definedName name="DISTRITOL" localSheetId="0">#REF!</definedName>
    <definedName name="DISTRITOL">#REF!</definedName>
    <definedName name="Fuentes" localSheetId="0">#REF!</definedName>
    <definedName name="Fuentes">#REF!</definedName>
    <definedName name="GUAINIAL" localSheetId="0">#REF!</definedName>
    <definedName name="GUAINIAL">#REF!</definedName>
    <definedName name="GUAJIRAL" localSheetId="0">#REF!</definedName>
    <definedName name="GUAJIRAL">#REF!</definedName>
    <definedName name="GUAVIAREL" localSheetId="0">#REF!</definedName>
    <definedName name="GUAVIAREL">#REF!</definedName>
    <definedName name="HUILAL" localSheetId="0">#REF!</definedName>
    <definedName name="HUILAL">#REF!</definedName>
    <definedName name="Indicadores" localSheetId="0">#REF!</definedName>
    <definedName name="Indicadores">#REF!</definedName>
    <definedName name="jom" localSheetId="0">OFFSET(#REF!,0,0,COUNTA(#REF!)-1,1)</definedName>
    <definedName name="jom">OFFSET(#REF!,0,0,COUNTA(#REF!)-1,1)</definedName>
    <definedName name="LISTA_CENTROS_REGIONALES" localSheetId="0">#REF!</definedName>
    <definedName name="LISTA_CENTROS_REGIONALES">#REF!</definedName>
    <definedName name="LISTA_REGIONALES" localSheetId="0">#REF!</definedName>
    <definedName name="LISTA_REGIONALES">#REF!</definedName>
    <definedName name="LISTADESPLEGAR_CENTRO" localSheetId="0">#REF!</definedName>
    <definedName name="LISTADESPLEGAR_CENTRO">#REF!</definedName>
    <definedName name="MAGDALENAL" localSheetId="0">#REF!</definedName>
    <definedName name="MAGDALENAL">#REF!</definedName>
    <definedName name="METAL" localSheetId="0">#REF!</definedName>
    <definedName name="METAL">#REF!</definedName>
    <definedName name="NARIÑOL" localSheetId="0">#REF!</definedName>
    <definedName name="NARIÑOL">#REF!</definedName>
    <definedName name="NORTEL" localSheetId="0">#REF!</definedName>
    <definedName name="NORTEL">#REF!</definedName>
    <definedName name="Objetivos" localSheetId="0">OFFSET(#REF!,0,0,COUNTA(#REF!)-1,1)</definedName>
    <definedName name="Objetivos">OFFSET(#REF!,0,0,COUNTA(#REF!)-1,1)</definedName>
    <definedName name="PUTUMAYOL" localSheetId="0">#REF!</definedName>
    <definedName name="PUTUMAYOL">#REF!</definedName>
    <definedName name="QUINDIOL" localSheetId="0">#REF!</definedName>
    <definedName name="QUINDIOL">#REF!</definedName>
    <definedName name="REGIONAL" localSheetId="0">#REF!</definedName>
    <definedName name="REGIONAL">#REF!</definedName>
    <definedName name="REGIONALES" localSheetId="0">#REF!</definedName>
    <definedName name="REGIONALES">#REF!</definedName>
    <definedName name="RISARALDAL" localSheetId="0">#REF!</definedName>
    <definedName name="RISARALDAL">#REF!</definedName>
    <definedName name="SANANDRESL" localSheetId="0">#REF!</definedName>
    <definedName name="SANANDRESL">#REF!</definedName>
    <definedName name="SANTANDERL" localSheetId="0">#REF!</definedName>
    <definedName name="SANTANDERL">#REF!</definedName>
    <definedName name="sebas" localSheetId="0">#REF!</definedName>
    <definedName name="sebas">#REF!</definedName>
    <definedName name="SUCREL" localSheetId="0">#REF!</definedName>
    <definedName name="SUCREL">#REF!</definedName>
    <definedName name="TOLIMAL" localSheetId="0">#REF!</definedName>
    <definedName name="TOLIMAL">#REF!</definedName>
    <definedName name="VALLE" localSheetId="0">#REF!</definedName>
    <definedName name="VALLE">#REF!</definedName>
    <definedName name="VALLEL" localSheetId="0">#REF!</definedName>
    <definedName name="VALLEL">#REF!</definedName>
    <definedName name="VAUPESL" localSheetId="0">#REF!</definedName>
    <definedName name="VAUPESL">#REF!</definedName>
    <definedName name="VICHADAL" localSheetId="0">#REF!</definedName>
    <definedName name="VICHADAL">#REF!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40" i="1" l="1"/>
  <c r="AC40" i="1"/>
  <c r="AD40" i="1" s="1"/>
  <c r="AF40" i="1" s="1"/>
  <c r="AG40" i="1" s="1"/>
  <c r="AH40" i="1" s="1"/>
  <c r="M40" i="1"/>
  <c r="AO39" i="1"/>
  <c r="AD39" i="1"/>
  <c r="AF39" i="1" s="1"/>
  <c r="AG39" i="1" s="1"/>
  <c r="AH39" i="1" s="1"/>
  <c r="AC39" i="1"/>
  <c r="M39" i="1"/>
  <c r="AO37" i="1"/>
  <c r="AF37" i="1"/>
  <c r="AG37" i="1" s="1"/>
  <c r="AH37" i="1" s="1"/>
  <c r="AD37" i="1"/>
  <c r="AC37" i="1"/>
  <c r="M37" i="1"/>
  <c r="AL36" i="1"/>
  <c r="AK36" i="1"/>
  <c r="AF36" i="1"/>
  <c r="AC36" i="1"/>
  <c r="AC35" i="1"/>
  <c r="AL34" i="1"/>
  <c r="AF34" i="1"/>
  <c r="AC34" i="1"/>
  <c r="AF33" i="1"/>
  <c r="AC33" i="1"/>
  <c r="AF32" i="1"/>
  <c r="AC32" i="1"/>
  <c r="AF31" i="1"/>
  <c r="AC31" i="1"/>
  <c r="AF30" i="1"/>
  <c r="AC30" i="1"/>
  <c r="AC29" i="1"/>
  <c r="AF28" i="1"/>
  <c r="AC28" i="1"/>
  <c r="AO27" i="1"/>
  <c r="AF27" i="1"/>
  <c r="AC27" i="1"/>
  <c r="M27" i="1"/>
  <c r="AO25" i="1"/>
  <c r="AC25" i="1"/>
  <c r="AD25" i="1" s="1"/>
  <c r="AF25" i="1" s="1"/>
  <c r="AG25" i="1" s="1"/>
  <c r="AH25" i="1" s="1"/>
  <c r="M25" i="1"/>
  <c r="AD22" i="1"/>
  <c r="AF22" i="1" s="1"/>
  <c r="AG22" i="1" s="1"/>
  <c r="AC22" i="1"/>
  <c r="AC21" i="1"/>
  <c r="AD21" i="1" s="1"/>
  <c r="AF21" i="1" s="1"/>
  <c r="AG21" i="1" s="1"/>
  <c r="AC20" i="1"/>
  <c r="AD20" i="1" s="1"/>
  <c r="AF20" i="1" s="1"/>
  <c r="AG20" i="1" s="1"/>
  <c r="AO19" i="1"/>
  <c r="AC19" i="1"/>
  <c r="AD19" i="1" s="1"/>
  <c r="AF19" i="1" s="1"/>
  <c r="AG19" i="1" s="1"/>
  <c r="AH19" i="1" s="1"/>
  <c r="M19" i="1"/>
  <c r="AO17" i="1"/>
  <c r="AC17" i="1"/>
  <c r="AD17" i="1" s="1"/>
  <c r="AF17" i="1" s="1"/>
  <c r="AG17" i="1" s="1"/>
  <c r="AH17" i="1" s="1"/>
  <c r="M17" i="1"/>
  <c r="AO16" i="1"/>
  <c r="AC16" i="1"/>
  <c r="AD16" i="1" s="1"/>
  <c r="AF16" i="1" s="1"/>
  <c r="AG16" i="1" s="1"/>
  <c r="AH16" i="1" s="1"/>
  <c r="M16" i="1"/>
  <c r="AO15" i="1"/>
  <c r="AF15" i="1"/>
  <c r="AC15" i="1"/>
  <c r="M15" i="1"/>
  <c r="AO14" i="1"/>
  <c r="AF14" i="1"/>
  <c r="AC14" i="1"/>
  <c r="M14" i="1"/>
  <c r="AO13" i="1"/>
  <c r="AC13" i="1"/>
  <c r="AD13" i="1" s="1"/>
  <c r="AF13" i="1" s="1"/>
  <c r="AG13" i="1" s="1"/>
  <c r="AH13" i="1" s="1"/>
  <c r="M13" i="1"/>
  <c r="AO10" i="1"/>
  <c r="AD10" i="1"/>
  <c r="AF10" i="1" s="1"/>
  <c r="AG10" i="1" s="1"/>
  <c r="AH10" i="1" s="1"/>
  <c r="AC10" i="1"/>
  <c r="M10" i="1"/>
  <c r="AL10" i="1" l="1"/>
  <c r="AK10" i="1"/>
  <c r="AL16" i="1"/>
  <c r="AK16" i="1"/>
  <c r="AK17" i="1"/>
  <c r="AL17" i="1"/>
  <c r="AL39" i="1"/>
  <c r="AK39" i="1"/>
  <c r="AL25" i="1"/>
  <c r="AK25" i="1"/>
  <c r="AL13" i="1"/>
  <c r="AK13" i="1"/>
  <c r="AK20" i="1"/>
  <c r="AL21" i="1"/>
  <c r="AK21" i="1"/>
  <c r="AL22" i="1"/>
  <c r="AL19" i="1"/>
  <c r="AK19" i="1"/>
  <c r="AK22" i="1"/>
  <c r="AL20" i="1"/>
  <c r="AL40" i="1"/>
  <c r="AK40" i="1"/>
  <c r="AL37" i="1"/>
  <c r="AK37" i="1"/>
</calcChain>
</file>

<file path=xl/sharedStrings.xml><?xml version="1.0" encoding="utf-8"?>
<sst xmlns="http://schemas.openxmlformats.org/spreadsheetml/2006/main" count="938" uniqueCount="535">
  <si>
    <t>PROCESO</t>
  </si>
  <si>
    <t>CÓDIGO DEL RIESGO</t>
  </si>
  <si>
    <t>CONTEXTO</t>
  </si>
  <si>
    <t>DESCRIPCIÓN DEL RIESGO</t>
  </si>
  <si>
    <t>EVALUACIÓN DEL RIESGO</t>
  </si>
  <si>
    <t>NIVEL DE RIESGO INHERENTE</t>
  </si>
  <si>
    <t>DESCRIPCIÓN DE CONTROLES EXISTENTES</t>
  </si>
  <si>
    <t>VALORACIÓN DE CONTROLES EXISTENTES</t>
  </si>
  <si>
    <t>ANÁLISIS Y EVALUACIÓN DE CONTROLES EXISTENTES</t>
  </si>
  <si>
    <t>NUEVA CALIFICACIÓN</t>
  </si>
  <si>
    <t>NIVEL DE RIESGO RESIDUAL</t>
  </si>
  <si>
    <t>RESPUESTAS AL RIESGO</t>
  </si>
  <si>
    <t>TRATAMIENTO DEL RIESGO</t>
  </si>
  <si>
    <t>RECURSOS 
Económico, Humano y/o Logístico</t>
  </si>
  <si>
    <t>SEGUIMIENTO DE EJECUTORES
A 31 de agosto de 2020
(Descripción del estado y avance de las acciones desarrolladas
por los Responsables de implementarlas )</t>
  </si>
  <si>
    <t>SEGUIMIENTO DE LA OFICINA DE CONTROL INTERNO - OCI
A 31 de agosto de 2020</t>
  </si>
  <si>
    <t>INTERNO</t>
  </si>
  <si>
    <t>EXTERNO</t>
  </si>
  <si>
    <t>TIPO</t>
  </si>
  <si>
    <t>ORIGEN</t>
  </si>
  <si>
    <t>DEBIDO A 
(Causa(s))</t>
  </si>
  <si>
    <t>PUEDE SUCEDER  QUE
(Riesgo)</t>
  </si>
  <si>
    <t xml:space="preserve">QUE PODRÍA OCASIONAR (Consecuencia(s))
</t>
  </si>
  <si>
    <t>PROBABILIDAD
5:  Casi seguro
4: Probable
3: Posible 
2: Improbable 
1: Raro</t>
  </si>
  <si>
    <t>IMPACTO
5: Catastrófico
4: Mayor
3: Moderado
2: Menor
1: Insignificante</t>
  </si>
  <si>
    <t>TIPO DE CONTROL</t>
  </si>
  <si>
    <t>RESPONSABLE PRIMERA LÍNEA DE DEFENSA
(Desarrollo e implementación de procesos de control y gestión de riesgos a través de su identificación, análisis, valoración, monitoreo y acciones de mejora)</t>
  </si>
  <si>
    <t>RESPONSABLE DEL CONTROL
(Persona asignada para ejecutar el control. Debe tener la autoridad, competencias y conocimientos para ejecutar el control)</t>
  </si>
  <si>
    <t>PERIODICIDAD DEL CONTROL
(La periodicidad debe prevenir o detectar el riesgo de manera oportuna)</t>
  </si>
  <si>
    <t>PROPÓSITO DEL CONTROL
 (Validar, verificar, conciliar, comparar, revisar, cotejar…)
El control ayuda a mitigar las causas de los riesgos o detectar su materialización</t>
  </si>
  <si>
    <t>CÓMO SE REALIZA LA ACTIVIDAD DE CONTROL
(EL control debe indicar el cómo se realiza, de tal forma que se pueda
evaluar si la fuente u origen de la información que sirve para ejecutar el
control, es confiable para la mitigación del riesgo)</t>
  </si>
  <si>
    <t>CÓMO SE ACTÚA EN CASO DE OBSERVACIONES O DESVIACIONES
(Qué se hace cuando se detectan observaciones o desviaciones como resultado de la ejecución de un control?)</t>
  </si>
  <si>
    <t>EVIDENCIA DE LA EJECUCIÓN DEL CONTROL
(El control debe dejar evidencia de su ejecución. Esta evidencia ayuda a que se pueda revisar la misma información por parte de un tercero y llegue a la misma conclusión de quien ejecutó el control)</t>
  </si>
  <si>
    <t>ASIGNACIÓN DEL RESPONSABLE
Asignado: 15
No asignado: 0</t>
  </si>
  <si>
    <t>SEGREGACIÓN Y AUTORIDAD DEL RESPONSABLE:
Adecuado: 15
Inadecuado: 0</t>
  </si>
  <si>
    <t>PERIODICIDAD
Oportuna: 15
Inoportuna: 0</t>
  </si>
  <si>
    <t>PROPÓSITO
Prevenir: 15
Detectar: 10
No es un control: 0</t>
  </si>
  <si>
    <t>CÓMO SE REALIZA LA ACTIVIDAD DE CONTROL
Confiable: 15
No confiable: 0</t>
  </si>
  <si>
    <t>QUÉ PASA CON LAS OBSERVACIONES O DESVIACIONES
Se investigan y resuelven oportunamente: 15
No se investigan o resuelven oportunamente: 0</t>
  </si>
  <si>
    <t>EVIDENCIA DE LA EJECUCIÓN DEL CONTROL
Completa: 10
Incompleta: 5
No existe: 0</t>
  </si>
  <si>
    <t xml:space="preserve">RESULTADO DE LA EVALUACIÓN DEL DISEÑO DEL CONTROL
</t>
  </si>
  <si>
    <t>RESULTADO DE LA EVALUACION DEL DISEÑO DEL CONTROL
Fuerte: 96 y 100
Moderado: 86 y 95
Débil: 0 y 85
(D)</t>
  </si>
  <si>
    <t>EVALUACIÓN DE LA EJECUCIÓN DEL CONTROL
Fuerte: Se ejecuta de manera consistente
Moderado: Se ejecuta algunas veces 
Débil: No se ejecuta
(E)</t>
  </si>
  <si>
    <t>SOLIDEZ INDIVIDUAL DE CADA CONTROL
(D+E)</t>
  </si>
  <si>
    <t>SOLIDEZ INDIVIDUAL DE CADA CONTROL
Fuerte: 100
Moderado: 50
Débil: 0
(D + E)</t>
  </si>
  <si>
    <t>SOLIDEZ DEL CONJUNTO DE CONTROLES
Fuerte: Promedio 100 
Moderado: Promedio entre 50 y 99
Débil: Promedio menor a 50
Si hay más de un control, se debe actualizar la fórmula del promedio y combinar las celdas</t>
  </si>
  <si>
    <t>CONTROLES AYUDAN A DISMINUIR LA PROBABILIDAD
Directamente o Indirectamente</t>
  </si>
  <si>
    <t>CONTROLES AYUDAN A DISMINUIR IMPACTO
Directamente o Indirectamente</t>
  </si>
  <si>
    <t>NÚMERO DE COLUMNAS QUE SE DESPLAZA EN EL EJE DE PROBABILIDAD</t>
  </si>
  <si>
    <t>NÚMERO DE COLUMNAS QUE SE DESPLAZA EN EL EJE DE IMPACTO</t>
  </si>
  <si>
    <t>PROBABILIDAD
5: Casi seguro
4: Probable
3: Posible 
2: Improbable 
1: Raro</t>
  </si>
  <si>
    <t>ACCIÓN</t>
  </si>
  <si>
    <t>RESPONSABLE</t>
  </si>
  <si>
    <t>FECHA LÍMITE PARA EL CUMPLIMIENTO DE LA ACCIÓN</t>
  </si>
  <si>
    <t>INDICADOR</t>
  </si>
  <si>
    <t>Adquisición de Bienes y Servicios</t>
  </si>
  <si>
    <t>RC- Adquisición de Bienes y Servicios 001</t>
  </si>
  <si>
    <t>Desempeño de los procesos: Capacidad humana, técnica y financiera de los procesos para lograr el cumplimiento de sus objetivos.</t>
  </si>
  <si>
    <t>N/A</t>
  </si>
  <si>
    <t>Corrupción</t>
  </si>
  <si>
    <t>Análisis de contexto de índole táctico</t>
  </si>
  <si>
    <t xml:space="preserve">
Deficiente seguimiento al PAA en cuanto a la verificación de la necesidad del bien, obra o servicio a contratar</t>
  </si>
  <si>
    <t>Elaboración de estudios y documentos previos cuyos requisitos jurídicos y/o financieros y/o técnicos específicos pretendan direccionar la adjudicación del contrato a un oferente en particular</t>
  </si>
  <si>
    <t>Investigaciones disciplinarias, fiscales y penales.
Pérdida de imagen o reputación institucional.</t>
  </si>
  <si>
    <t>Posible (3)</t>
  </si>
  <si>
    <t>Moderado (3)</t>
  </si>
  <si>
    <t>Alto (9)</t>
  </si>
  <si>
    <t>Preventivo</t>
  </si>
  <si>
    <t>Subdirector de Contratación</t>
  </si>
  <si>
    <t>Ordenadores del gasto
Abogado asignado por la Subdirección de Contratación
Profesional asignado de costos</t>
  </si>
  <si>
    <t>Por cada proceso</t>
  </si>
  <si>
    <t>Verificar que los requisitos técnicos están establecidos acorde a la necesidades a contratar.</t>
  </si>
  <si>
    <t>Revisión de la ficha técnica para la adquisición de bienes y servicios</t>
  </si>
  <si>
    <t>Solicitar ajuste de los requisitos.</t>
  </si>
  <si>
    <t>Correos electrónicos - memorandos</t>
  </si>
  <si>
    <t>Moderado</t>
  </si>
  <si>
    <t>Fuerte</t>
  </si>
  <si>
    <t>Directamente</t>
  </si>
  <si>
    <t>Indirectamente</t>
  </si>
  <si>
    <t>Improbable (2)</t>
  </si>
  <si>
    <t>Moderado (6)</t>
  </si>
  <si>
    <t>Reducir</t>
  </si>
  <si>
    <t>Realizar el seguimiento aleatorio al 10% de los contratos de prestación de servicios suscritos en un trimestre, para verificar que no se incumple con el diligenciamiento del formato de verificación perfil persona natural</t>
  </si>
  <si>
    <t>1 de marzo de 2020 a 31 de diciembre de 2020</t>
  </si>
  <si>
    <t>(No. de contratos que no cumplen con el perfil/Total de contratos de la muestra)*100
Meta: 0%</t>
  </si>
  <si>
    <t>Recurso humano: Funcionarios  y personal contratista de la Subdirección de Contratación     financiado por el proyecto  de inversión: Fortalecimiento de la gestión institucional de cara a la ciudadanía.</t>
  </si>
  <si>
    <t>Durante el segundo trimestre de 2020, se suscribieron 679 contratos de prestación de servicios, por tal razón, en el mes de marzo, se realizó revisión aleatoria a 68 contratos de prestación de servicios, a los cuales se les verifico que tuvieran la matriz de verificación perfil persona natural, debidamente diligenciada</t>
  </si>
  <si>
    <t xml:space="preserve">
CONTROLES: No se aportan evidencias de la ejecución de los controles, que le permitan a la Oficina de Control Interno evaluar la efectividad de cada uno para la mitigación del riesgo
PLAN DE ACCIÓN: Se cumple con la acción establecida de realizar el seguimiento aleatorio al 10% de los contratos de prestación de servicios suscritos en un trimestre, para verificar que no se incumple con el diligenciamiento del formato de verificación perfil persona natural. Sin embargo al evaluar las evidencias aportadas para el seguimiento del Plan de acción, cuyo objetivo es reducir el nivel del  riesgo, se evidencia  que la acción planteada no aporta por si sola  a la mitigación del riesgo.  Toda vez que  la acción propuesta es posterior a lo identificado en el  riesgo, mientras el riesgo se  centra  en la etapa precontractual, la acción se ejecuta en la etapa Contractual.  Como resultado la ejecución de esta acción puede resultar ineficaz.
No se reporta medición del indicador asociado al plan. 
</t>
  </si>
  <si>
    <t>Abogado asignado por la Subdirección de Contratación</t>
  </si>
  <si>
    <t>Verificar que se cumplan con los requisitos del estudio previo para los contratos de prestación de servicios profesionales y de apoyo a la gestión</t>
  </si>
  <si>
    <t>Revisión del cumplimiento del perfil en términos de experiencia y formación del posible contratista.</t>
  </si>
  <si>
    <t xml:space="preserve"> Solicitar la revisión de los documentos presentados por el posible contratista para el cumplimiento de los requisitos establecidos en los estudios previos.</t>
  </si>
  <si>
    <t>Formato de verificación perfil persona natural</t>
  </si>
  <si>
    <t>RC- Adquisición de Bienes y Servicios 002</t>
  </si>
  <si>
    <t>Falta de competencia de los profesionales encargados de la evaluación</t>
  </si>
  <si>
    <t>Verificación y evaluación de ofertas de manera subjetiva o errónea, con el fin de favorecer a un oferente en particular</t>
  </si>
  <si>
    <t>Probable (4)</t>
  </si>
  <si>
    <t>Alto (12)</t>
  </si>
  <si>
    <t>Detectivo</t>
  </si>
  <si>
    <t>Comité evaluador</t>
  </si>
  <si>
    <t>Revisar que la evaluación realizada cuente con los criterios de calidad establecidos en el proceso.</t>
  </si>
  <si>
    <t>Cada integrante del comité evaluador, diligencia el formato de evaluación, técnica, jurídica o económica de acuerdo a su competencia.</t>
  </si>
  <si>
    <t>Ajustar el documento de evaluación.</t>
  </si>
  <si>
    <t>Evaluación, técnica, jurídica y económica de  cada proceso</t>
  </si>
  <si>
    <t>No Disminuye</t>
  </si>
  <si>
    <t>Menor (2)</t>
  </si>
  <si>
    <t>Alto (8)</t>
  </si>
  <si>
    <t>Realizar mesas de trabajo del comité evaluador para el análisis del resultado preliminar de la evaluación realizada para concursos de méritos y licitaciones publicas (actas de comité evaluador)</t>
  </si>
  <si>
    <t>1 de marzo de 2020 a 30 de diciembre de 2020</t>
  </si>
  <si>
    <t>(No de actas de comité evaluador/ Total de procesos de concurso de méritos y licitaciones efectuadas)*100</t>
  </si>
  <si>
    <t>Durante la vigencia 2020, no se han adelantado evaluaciones a procesos de selección de licitación pública ni concursos de méritos.</t>
  </si>
  <si>
    <t xml:space="preserve">
CONTROLES: No se aportan evidencias de la ejecución de los controles, que le permitan a la Oficina de Control Interno evaluar la efectividad de cada uno para la mitigación del riesgo.
PLAN DE ACCIÓN: Durante este periodo no se realizó seguimiento, ya  que no se han adelantado evaluaciones a procesos de selección de licitación pública ni concursos de méritos.
No se reporta medición del indicador asociado al plan. </t>
  </si>
  <si>
    <t>RC- Adquisición de Bienes y Servicios 003</t>
  </si>
  <si>
    <t>Deficiente seguimiento a la gestión contractual por parte del supervisor</t>
  </si>
  <si>
    <t>Aprobación innecesaria de solicitudes de prórrogas y adiciones para beneficio personal y de terceros</t>
  </si>
  <si>
    <t>Investigaciones disciplinarias, fiscales y penales.
Detrimento patrimonial.
Incumplimiento de metas de los proyectos de inversión.</t>
  </si>
  <si>
    <t>Mayor (4)</t>
  </si>
  <si>
    <t>Extremo (16)</t>
  </si>
  <si>
    <t>Supervisor
Interventor
Ordenador del gasto</t>
  </si>
  <si>
    <t>Validar que la solicitud de adición esté debidamente justificada y soportada técnicamente.</t>
  </si>
  <si>
    <t>Presentación  de la solicitud de adición a contratos de licitación pública,  concurso de méritos y selecciones abreviadas al Comité de Contratación.</t>
  </si>
  <si>
    <t>No se tramitan las solicitudes de adición</t>
  </si>
  <si>
    <t>Acta de comité de contratación</t>
  </si>
  <si>
    <t>Extremo (12)</t>
  </si>
  <si>
    <t>Expedir tres memorandos a los Ordenadores del Gasto y supervisores, recordando las responsabilidades técnicas, administrativas y financieras de la Supervisión y el análisis de necesidad y procedencia que debe anteceder  a las prórrogas y adiciones.</t>
  </si>
  <si>
    <t>30 de diciembre de 2020</t>
  </si>
  <si>
    <t>Número de memorandos emitidos
Meta: 3 memorandos</t>
  </si>
  <si>
    <t>con memorando se impartieron instrucciones para el tramite y perfeccionamiento para los contratos de prestación de servicios profesionales y de apoyo a la gestión.
Mediante resolución interna 200 de 2020, se actualizó el manual de contratación del IDRD, mediante los cuales se recuerda las responsabilidades de la supervisión.</t>
  </si>
  <si>
    <t xml:space="preserve">El proceso aporta evidencia del cumplimiento y seguimiento al plan acción. Sin embargo, una vez revisado y analizado  el  plan de acción definido, se observa que la acción propuesta no suficiente para disminuir el nivel del riesgo  EXTREMO, ya que el solo hecho de expedir memorando no va coadyuvar a mejorar la condición de que el riesgo se reduzca o se materialice, es una acción de cumplimiento más no de resultados. Por otra parte, el indicador asociado no brinda ningún valor agregado, ya que no está midiendo la eficacia del plan de acción, como tampoco  tiene definida una frecuencia para su seguimiento. Se sugiere completar la acción, teniendo en cuenta que el control propuesto no logra disminuir el nivel de riesgo.
No se reporta medición del indicador asociado al plan. </t>
  </si>
  <si>
    <t>RC- Adquisición de Bienes y Servicios 004</t>
  </si>
  <si>
    <t>Aprobación de informes que acreditan el recibo a satisfacción de bienes, obras y/o servicios que realmente nunca han sido entregados o recibos por la entidad, con el propósito de autorizar los pagos acordados en el contrato o proceder a su correspondiente liquidación.</t>
  </si>
  <si>
    <t>Recibir bienes, obras y/o servicios que no satisfacen las necesidades de la entidad.
Investigaciones disciplinarias, fiscales y penales.
Detrimento patrimonial.
Pérdida de imagen o reputación institucional.</t>
  </si>
  <si>
    <t>Casi Seguro (5)</t>
  </si>
  <si>
    <t>Extremo (20)</t>
  </si>
  <si>
    <t>Supervisor
Interventor
Ordenador del Gasto</t>
  </si>
  <si>
    <t>Mensual</t>
  </si>
  <si>
    <t>Revisar que se están cumpliendo con las obligaciones contractuales.</t>
  </si>
  <si>
    <t>Mediante el informe de actividades y supervisión se debe evidenciar el avance de la ejecución del contrato.</t>
  </si>
  <si>
    <t>Solicitar ajuste del informe presentado.</t>
  </si>
  <si>
    <t>Informes de supervisión</t>
  </si>
  <si>
    <t>Extremo (15)</t>
  </si>
  <si>
    <t>Expedir tres memorandos a los Ordenadores del Gasto y supervisores, recordando la responsabilidad de efectuar un  análisis adecuado a los informes de actividades y supervisión, corroborando que lo presentado da fe del cumplimiento a las obligaciones contractuales.</t>
  </si>
  <si>
    <t>1 de febrero 2020 a 30 de diciembre de 2020</t>
  </si>
  <si>
    <t xml:space="preserve">La Oficina de Control interno realizó la evaluación de los controles y Plan de acción  definidos para la mitigación del riesgo de corrupción.
No se aportan evidencias de la ejecución de los controles, que le permitan a la Oficina de Control Interno evaluar la efectividad de cada uno para la mitigación del riesgo.
PLAN DE ACCIÓN: Se cumple con el plan de acción propuesto. Sin embargo  se observa que las acciones propuestas no son coherente con el nivel del riesgo residual EXTERMO, ya que el solo hecho de expedir memorando y elaborar un procedimiento para la liquidación de contratos, no van coadyuvar a mejorar la condición de que el riesgo se reduzca o se materialice, son acciones de cumplimiento más no de resultados. Por otra parte, se deben ajustar de acuerdo con las nuevas directrices en Contratación impartidas por la Dirección General del IDRD
</t>
  </si>
  <si>
    <t>Para cada proceso que aplique</t>
  </si>
  <si>
    <t>Revisar el cumplimiento del objeto y las obligaciones contractuales.</t>
  </si>
  <si>
    <t>Mediante la liquidación de los contratos o convenios.</t>
  </si>
  <si>
    <t>Solicitar el ajuste del acta de liquidación.</t>
  </si>
  <si>
    <t>Acta de liquidación de contratos</t>
  </si>
  <si>
    <t>Elaborar un procedimiento para la liquidación de contratos</t>
  </si>
  <si>
    <t>30 de junio de 2020</t>
  </si>
  <si>
    <t>Procedimiento elaborado 
Meta: 1 procedimiento</t>
  </si>
  <si>
    <t>El 31 de julio de 2020,  se adopto la versión 1 del procedimiento único de liquidación de contratos y convenios,  el cual se encuentra publicado en el aplicativo Isolución.</t>
  </si>
  <si>
    <t>Gestión de Asuntos Locales</t>
  </si>
  <si>
    <t>RC- Gestión de Asuntos Locales 001</t>
  </si>
  <si>
    <t>Desempeño de los procesos: Capacidad humana, técnica y financiera de los procesos para lograr el cumplimiento de sus objetivos</t>
  </si>
  <si>
    <t>Desarticulación y/o falta de seguimiento a la programación de actividades recreativas en el marco de la promoción de acciones de participación a nivel local.</t>
  </si>
  <si>
    <t>Uso de recursos físicos y humanos de la entidad para ejecutar actividades recreodeportivas en beneficio de un particular</t>
  </si>
  <si>
    <t>Afectación a la comunidad por disminución de cobertura.
Detrimento patrimonial.</t>
  </si>
  <si>
    <t>Jefe Oficina de Asuntos Locales</t>
  </si>
  <si>
    <t>Coordinadores Locales OAL</t>
  </si>
  <si>
    <t>Verificar la apropiada programación de las actividades de los programas de recreación, teniendo en cuenta las fichas técnicas y la comunidad objetivo.</t>
  </si>
  <si>
    <t>Realizar visitas aleatorias a las actividades programadas por los gestores territoriales y ejecutadas por los recreadores en cada una de las localidades, con el fin de verificar el adecuado cumplimiento de estas, según lo programado y lo establecido en las fichas técnicas.</t>
  </si>
  <si>
    <t>Reportar las novedades al profesional de enlace y/o al Jefe de la Oficina de Asuntos Locales, para tomar las medidas correspondientes.</t>
  </si>
  <si>
    <t>Actas de las visitas realizadas.</t>
  </si>
  <si>
    <t>Generar informes trimestrales en los que se consolide todo lo encontrado en las visitas realizadas a las actividades de recreación programadas en las localidades, para así llevar un control y tomar decisiones desde la jefatura de la Oficina.</t>
  </si>
  <si>
    <t>Jefe de la Oficina de Asuntos Locales
Coordinadores Locales</t>
  </si>
  <si>
    <t>30 de noviembre de 2020</t>
  </si>
  <si>
    <t>Número de informes trimestrales de consolidación y  seguimiento realizados y socializados.
Meta: 2 informes trimestres iniciando desde marzo de 2020.</t>
  </si>
  <si>
    <t>Recurso humano: Funcionarios  y personal contratista de la Oficina de Asuntos Locales   financiado por el proyecto  de inversión: Fortalecimiento de la gestión institucional de cara a la ciudadanía.</t>
  </si>
  <si>
    <t>Desde el mes de mayo la subdirección técnica de Recreación y Deporte asumió la programación de las actividades en la plataforma SIM, igualmente la supervisión de los contratos de los recreadores a cargo de dichas actividades, ahora bien, debido a la emergencia sanitaria causada por el COVID-19 muchas actividades tuvieron que ser suspendidas ya que en cumplimiento de las disposiciones nacionales y distritales en materia de manejo de la pandemia prohibieron, entre otras las reuniones o aglomeraciones, razón por la cual a la fecha no se han realizados visitas aleatorias de verificación en la ejecución de las actividades ni se han generado informes trimestrales. Junto con la subdirección de recreación y deporte se buscara la manera mas idónea para la realización del seguimiento de dichas actividades</t>
  </si>
  <si>
    <t xml:space="preserve">La Oficina de Control interno realizó la evaluación de los controles y Plan de acción  definidos para la mitigación del riesgo de corrupción.
Como resultado del análisis y en virtud de lo informado por el proceso, se recomienda revaluar y analizar los riesgos que pueden implicar hechos de corrupción en desarrollo del objetivo del proceso. 
</t>
  </si>
  <si>
    <t>Gestión de Comunicaciones</t>
  </si>
  <si>
    <t>RC- Gestión de Comunicaciones 002</t>
  </si>
  <si>
    <t>Desconocimiento de las responsabilidades en el manejo de información que se divulga y se da a conocer por parte de las Subdirecciones de la entidad</t>
  </si>
  <si>
    <t>Divulgación de información inadecuada o no verificada por parte de la entidad relacionada con planes, proyectos, programas, servicios, trámites y actividades que se realizan</t>
  </si>
  <si>
    <t xml:space="preserve">Pérdida de imagen o reputación institucional.
Sanciones legales y disciplinarias.
</t>
  </si>
  <si>
    <t>Jefe Oficina Asesora de Comunicaciones</t>
  </si>
  <si>
    <t>Contratistas con el rol de periodistas quienes manejan la fuente de información</t>
  </si>
  <si>
    <t>Permanente</t>
  </si>
  <si>
    <r>
      <t xml:space="preserve">Verificar el contenido de la información que se va a divulgar en medios de comunicación internos y externos.
</t>
    </r>
    <r>
      <rPr>
        <sz val="10"/>
        <color rgb="FFFF0000"/>
        <rFont val="Calibri"/>
        <family val="2"/>
        <scheme val="minor"/>
      </rPr>
      <t xml:space="preserve">
</t>
    </r>
  </si>
  <si>
    <t>Cada periodista verifica la información de la fuente a través de reuniones informativas, registro de llamadas y correos electrónicos, para divulgar en medios de comunicación.</t>
  </si>
  <si>
    <t>Corregir y ajustar la información que se vaya a divulgar y generar boletines de prensa definitivos.</t>
  </si>
  <si>
    <t xml:space="preserve">Correos electrónicos con la aprobación de contenidos entre la fuente de información, el periodista y la community manager </t>
  </si>
  <si>
    <t>Raro (1)</t>
  </si>
  <si>
    <t>Revisar y actualizar el manual de comunicaciones de acuerdo con los nuevos lineamientos para la elaboración y control de documentos. Adicionalmente, identificar nuevos controles para su incorporación en la matriz de riesgos de corrupción.</t>
  </si>
  <si>
    <t>Jefe Oficina de Comunicaciones</t>
  </si>
  <si>
    <t>30 de junio  de 2020</t>
  </si>
  <si>
    <t>Manual de comunicaciones actualizado
Meta: 1 manual de comunicaciones actualizado</t>
  </si>
  <si>
    <t>Recurso humano: Funcionarios  y personal contratistas de la Oficina Asesora de Comunicaciones   financiado por el proyecto  de inversión: Fortalecimiento de la gestión institucional de cara a la ciudadanía.</t>
  </si>
  <si>
    <t>A través del radicado No Radicado IDRD No. 20201300243983, se solicitó para el cumplimiento de la acción ampliar la fecha hasta el 30 de septiembre de 2020.
Se adjunta radicado.</t>
  </si>
  <si>
    <t xml:space="preserve">La Oficina de Control interno realizó la evaluación de los controles y  Plan de acción  definidos para la mitigación del riesgo de corrupción. 
Teniendo en cuenta que la  solicitud realizada por el proceso, se realizo con posterioridad a la fecha limite para e cumplió de la acción, es importante que se de celeridad a la ejecución de la actividad, de tal forma que se ejecute a la mayor brevedad posible.
CONTROLES: No se aportan evidencias de la ejecución de los controles, que le permitan a la Oficina de Control Interno evaluar la efectividad de cada uno para la mitigación del riesgo
No se reporta medición del indicador asociado al plan. </t>
  </si>
  <si>
    <t xml:space="preserve">Falta de control de la información suministrada por parte de las áreas y dependencias en cuanto a su contenido </t>
  </si>
  <si>
    <t>Contratista con el rol de community manager quien genera contenidos para redes sociales</t>
  </si>
  <si>
    <t>A través del seguimiento y monitoreo de las redes sociales acerca de la información que se genera para divulgar.</t>
  </si>
  <si>
    <t>Promoción de la Recreación</t>
  </si>
  <si>
    <t>RC- Promoción de la Recreación 001</t>
  </si>
  <si>
    <t xml:space="preserve">Falsedad en la información que se registra en el sistema relacionada con el desarrollo de la actividad </t>
  </si>
  <si>
    <t>Autorizar el pago de
actividades programadas en el aplicativo SIM a un contratista  que no asiste a la misma</t>
  </si>
  <si>
    <t>Procesos disciplinarios.
Detrimento patrimonial.</t>
  </si>
  <si>
    <t>Subdirector(a) Técnico(a) de Recreación y Deporte</t>
  </si>
  <si>
    <t xml:space="preserve">
Supervisor</t>
  </si>
  <si>
    <t>Verificar el formato de ejecución de las actividades.</t>
  </si>
  <si>
    <t>Muestreo aleatorio de  actividades a través de llamada telefónica o visita de campo.</t>
  </si>
  <si>
    <t>Impedir pago de la actividad y/o requerimiento al contratista.</t>
  </si>
  <si>
    <t>Bitácora con observaciones de la actividad registrada en el SIM.</t>
  </si>
  <si>
    <t>Actualizar el módulo de recreación SIM V3, con el fin de fortalecer los controles respecto al incumplimiento de los lineamientos dados en el procedimiento "Programación y ejecución de actividades recreativas dirigidas a poblaciones específicas".</t>
  </si>
  <si>
    <t>Oscar Ruiz</t>
  </si>
  <si>
    <t>31 de diciembre de 2020</t>
  </si>
  <si>
    <t>Modulo SIM V3 desarrollado y en funcionamiento.</t>
  </si>
  <si>
    <t>Recurso humano: Funcionarios y personal contratista  del Área de Recreación financiados por los proyectos de inversión: Rendimiento deportivo al 100 x 100, Tiempo Escolar Complementario, Deporte mejor para todos, Recreación activa 365.
Recurso logístico: Sistema de Información Misional -SIM</t>
  </si>
  <si>
    <r>
      <rPr>
        <b/>
        <sz val="10"/>
        <rFont val="Calibri"/>
        <family val="2"/>
      </rPr>
      <t xml:space="preserve">Aclaración: </t>
    </r>
    <r>
      <rPr>
        <sz val="10"/>
        <rFont val="Calibri"/>
        <family val="2"/>
      </rPr>
      <t xml:space="preserve">Se realizaron ajustes al mapa de riesgos de corrupción de Recreación puesto que, debido a la virtualidad y a la nueva forma de contratación de los recreadores, ya no aplicaba el control que estaba planteado; dicha modificación se envió a la OAP para que empezara a regir a partir del mes de agosto, sin embargo, la presente matriz remitida por la OCI no refleja dichos cambios.
</t>
    </r>
    <r>
      <rPr>
        <b/>
        <sz val="10"/>
        <rFont val="Calibri"/>
        <family val="2"/>
      </rPr>
      <t>Seguimiento:</t>
    </r>
    <r>
      <rPr>
        <sz val="10"/>
        <rFont val="Calibri"/>
        <family val="2"/>
      </rPr>
      <t xml:space="preserve"> De mayo a agosto no se adelantó la actividad de control de la presente matriz porque las jornadas se están realizando de forma virtual lo que ha impedido realizar visitas a campo o llamadas telefónicas (en la virtualidad no tenemos información personal de quienes se conectan a las sesiones). En lo referente a la acción de actualización del módulo de recreación SIM V3, la nueva administración decidió realizar un diagnóstico inicial de la plataforma y no la actualización que se había planteado, razón por la que se eliminó esa actividad del mapa en la versión que empezó a regir en agosto.
Para agosto se adjuntan las evidencias de las actividades de control del nuevo riesgo: 1. Correos al supervisor del cruce y la verificación del reporte de la Central de Comunicaciones con la programación. 2. Correos al supervisor del cruce y la verificación del reporte del informe mensual entregado por guardianes y jefes de ruta con la programación.</t>
    </r>
  </si>
  <si>
    <t>La Oficina de Control interno realizó la evaluación de los controles y Plan de acción  definidos para la mitigación del riesgo de corrupción. 
Sin embargo dando alcance a lo informado por el proceso en el seguimiento, respecto a  la actualización, se le informa que la Matriz de riesgo de corrupción se tomó directamente de lo publicado en la página  Web del IDRD, sin contar que no hacia parte del listado de los procesos que actualizaron el mapa de riesgo de corrupción. 
CONTROLES: No se aportan evidencias de la ejecución del  control, que le permita a la Oficina de Control Interno evaluar su  efectividad para la mitigación del riesgo. 
Se recomienda aclarar este aspecto con la Oficina Asesora de Planeación.</t>
  </si>
  <si>
    <t>Diseño y Construcción de Parques y Escenarios</t>
  </si>
  <si>
    <t>RC- Diseño y Construcción de Parques y Escenarios 001</t>
  </si>
  <si>
    <t>Desempeño de los procesos: Capacidad humana, técnica y financiera de los procesos para lograr el cumplimiento de sus objetivos.
Aspecto Humano: Competencia del personal.</t>
  </si>
  <si>
    <t xml:space="preserve">
Incumplimiento de las obligaciones contractuales de la interventoría y el contratista.</t>
  </si>
  <si>
    <t>Aprobación de actividades no previstas o mayores cantidades sin el cumplimiento de los requisitos internos para favorecer un tercero</t>
  </si>
  <si>
    <r>
      <t>1. Procesos penales
2. Procesos fiscales</t>
    </r>
    <r>
      <rPr>
        <b/>
        <sz val="10"/>
        <color theme="1"/>
        <rFont val="Arial Narrow"/>
        <family val="2"/>
      </rPr>
      <t xml:space="preserve">
3. Procesos disciplinarios
4. Procesos de incumplimiento, aplicación de multas
5. Detrimento Patrimonial
6. Mayor gestión administrativa
7. Posibles retrasos en la ejecución contractual</t>
    </r>
  </si>
  <si>
    <t>Catastrófico (5)</t>
  </si>
  <si>
    <t>Subdirector(a) Técnico(a) de Construcciones</t>
  </si>
  <si>
    <t xml:space="preserve">Supervisor y personal de apoyo a la supervisión
</t>
  </si>
  <si>
    <t>Semanal o
Cada vez que los contratistas e interventores aprueben estos ítems.</t>
  </si>
  <si>
    <t>Verificar  el cumplimiento de las obligaciones contractuales pactadas de los contratos en ejecución a cargo de la Subdirección.</t>
  </si>
  <si>
    <t>A través de reuniones  e informes de seguimiento a la ejecución contractual  comparando la información contenida en los pliegos con la documentación que soporta el avance de las obras.</t>
  </si>
  <si>
    <t>Los supervisores informan oficialmente a ordenador del gasto para que se tomen decisiones las cuales incluyen multas al contratista y al interventor de contratos, entre otros.</t>
  </si>
  <si>
    <t>Actas de reuniones de seguimiento con información del estado de las obras en ejecución.
Informes de supervisión y de interventoría (que incluye bitácora de obra) los cuales incluyen los componentes jurídico/ legal, administrativo, financiero y técnico. 
Comunicaciones internas/externas.</t>
  </si>
  <si>
    <t xml:space="preserve">Realizar reuniones mensuales con  supervisores y con el personal de apoyo a la supervisión para verificar los estados de avance de los contratos. </t>
  </si>
  <si>
    <t>Subdirector(a) Técnico(a) de Construcciones
Supervisor</t>
  </si>
  <si>
    <t>15 de diciembre de 2020</t>
  </si>
  <si>
    <t xml:space="preserve">(Reuniones de seguimiento programadas/Total reuniones realizadas)*100
Meta: 0%
Frecuencia: mensual 
</t>
  </si>
  <si>
    <t>Recurso humano: Funcionarios y personal contratista  de la Subdirección Técnica de Construcciones financiados por  el  proyecto de inversión: Construcción y adecuación de parques y equipamientos para todos</t>
  </si>
  <si>
    <t>Proceso de Diseño y Construcciones de parques y escenarios: No se manifestó al respecto</t>
  </si>
  <si>
    <t xml:space="preserve">La Oficina de Control interno realizó la evaluación de los controles y Plan de acción  definidos para la mitigación del riesgo de corrupción. 
En la actualización del Mapa de corrupción, se eliminó el riesgo “Exigencia de requisitos en la elaboración de los paquetes técnicos que limiten la participación de oferentes para favorecer a un tercero”. 
RIESGO: Aprobación de actividades no previstas o mayores cantidades sin el cumplimiento de los requisitos internos para favorecer un tercero. 
PLAN DE ACCIÓN; Realizar reuniones mensuales con  supervisores y con el personal de apoyo a la supervisión para verificar los estados de avance de los contratos.
Para la evaluación de la eficacia del plan de acción se tomaron las siguientes muestras:
1- Dos (2)  actas de comité en situó, de las 5 entregadas a la Oficina de Control Interno
2- Tres (3) actas de reunión con el supervisor de obra y personal de apoyo
3- Tres (3) informes de interventorías
Una vez revisado el contenido y alcance de las actas de reunión de Comités de obras y de las actas de reunión con los supervisores,  no se evidencia relación con el riesgo, las actas dan cuenta de la ejecución de la obra, pero en ninguna de ellas se hace referencia al tema concreto de Aprobación de actividades no previstas o mayores cantidades, el cual es el objetivo principal a monitorear y hacer seguimiento, para evitar la materialización del riesgo.  Por lo anterior se sugiere que en próximos seguimiento se remitan actas que den alcance. 
Por otra parte, se remiten informes  con más de 200 folios, sin ningún tipo de señalización que permita a la Oficina de Control Interno verificar la implementación de la acción. 
En virtud de lo anterior, las evidencias aportadas no están asociadas al riesgo y se considera que no contribuyen a reducir el nivel de riesgos. Por lo anterior se recomienda revisar el plan de acción y ajustarlo a las contexto del riesgo. 
Con referencia al indicador no se reporta seguimiento. </t>
  </si>
  <si>
    <t xml:space="preserve">
Incumplimiento de obligaciones contractuales.</t>
  </si>
  <si>
    <t>Liquidación de los contratos sin el cumplimiento u omisión de los requisitos técnicos jurídicos y financieros para favorecer a un tercero</t>
  </si>
  <si>
    <t>1. Procesos penales
2. Procesos fiscales
3. Procesos disciplinarios
4. Procesos de incumplimiento, aplicación de multas
5. Mayores costos del contrato
6. Caducidad del contrato</t>
  </si>
  <si>
    <t xml:space="preserve">Supervisor y
Personal de Apoyo a la Supervisión
Interventor
</t>
  </si>
  <si>
    <t>Por cada contrato terminado.</t>
  </si>
  <si>
    <t>Verificar e el cumplimiento de las obligaciones contractuales definidas en los contratos terminados a cargo de la Subdirección.</t>
  </si>
  <si>
    <t>El supervisor realiza la revisión de la documentación entregada por el interventor para liquidar el contrato frente a los lineamientos normativos vigentes.</t>
  </si>
  <si>
    <t>Se devuelve documentación con las observaciones al responsable de subsanar la inconsistencia ( interventor y/o Contratista)  para que se subsane la inconsistencia.</t>
  </si>
  <si>
    <t>Correos del supervisor a la interventoría con las observaciones.
Comunicaciones oficiales.</t>
  </si>
  <si>
    <t>Implementar lista de chequeo en los procesos de liquidación para dejar evidencia de la revisión que hacen los abogados en este procedimiento.</t>
  </si>
  <si>
    <t>Subdirector(a) Técnico(a) de Construcciones
Abogado</t>
  </si>
  <si>
    <t xml:space="preserve">(No. de listas de chequeo diligenciadas en los procesos de liquidación de contratos/Total de liquidaciones de contratos realizadas en la Subdirección)*100
Meta: 100%
Frecuencia: Cuatrimestral </t>
  </si>
  <si>
    <t xml:space="preserve">RIESGO: Liquidación de los contratos sin el cumplimiento u omisión de los requisitos técnicos jurídicos y financieros para favorecer a un tercero.
PLAN DE ACCIÓN: Implementar lista de chequeo en los procesos de liquidación para dejar evidencia de la revisión que hacen los abogados en este procedimiento.
Como evidencia de la ejecución de la acción se aportan correos electrónicos que demuestran la aplicación del formato 
LISTA  DE VERIFICACIÓN DE DOCUMENTOS PARA LIQUIDACIÓN DE CONTRATOS DE LA STC, como herramienta de control al momento de la liquidación, así mismo se evidencian los correos de los abogados. Se considera que se debe continuar con el monitoreo y seguimiento de la acción, para la mitigación del riesgo. 
No se reporta medición del indicador asociado al plan. </t>
  </si>
  <si>
    <t>Gestión Jurídica</t>
  </si>
  <si>
    <t>RC- Gestión Jurídica 001</t>
  </si>
  <si>
    <t>Desempeño de los procesos: Flujo de información y uso sistemático del conocimiento que determinan la interacción con otros procesos y la mejora del desempeño institucional.
Desempeño de los procesos: Capacidad humana, técnica y financiera de los procesos para lograr el cumplimiento de sus objetivos.</t>
  </si>
  <si>
    <t>Incumplimiento del procedimiento de Representación Judicial</t>
  </si>
  <si>
    <t>Asumir posiciones legales en favor de un particular con desconocimiento del ordenamiento jurídico para los procesos judiciales</t>
  </si>
  <si>
    <t>Condenas en contra de la entidad.
Investigaciones disciplinarias y fiscales. 
Acciones de repetición.
Pago de sanciones y multas.
Daño antijurídico.</t>
  </si>
  <si>
    <t>Jefe Oficina Asesora Jurídica</t>
  </si>
  <si>
    <t>Revisar las actuaciones judiciales de los apoderados de la entidad a cargo de la Oficina Asesora Jurídica para verificar los lineamientos de defensa legal dentro de los procesos judiciales y el seguimiento respectivo a los expedientes de dichos procesos.</t>
  </si>
  <si>
    <t>A través de la revisión de los memoriales.</t>
  </si>
  <si>
    <t>En caso de detectar  inconsistencias en los lineamientos de defensa judicial de los abogados de la OAJ en los procesos judiciales, se solicita el ajuste legal correspondiente y la inserción de la información en el respectivo expediente  judicial.</t>
  </si>
  <si>
    <t>Memoriales con la revisión de los procesos judiciales por parte del Jefe Oficina Asesora Jurídica</t>
  </si>
  <si>
    <t>Realizar 2 seguimientos a las condenas adversas de la entidad para analizar  las causas y adelantar los correctivos y acciones correspondientes.</t>
  </si>
  <si>
    <t>Número de informes de seguimiento a las condenas adversas de la entidad elaborados y socializados
Meta: 1 informe por semestre</t>
  </si>
  <si>
    <t>Recurso logístico: SIPROJ Web</t>
  </si>
  <si>
    <t xml:space="preserve">Mediante memorandos con  Radicados IDRD No. 20201100193513 y  20201100247573 se realizó el seguimiento a los procesos del instituto con corte a 31 de marzo y 30 de junio del 2020 respectivamente, los mismos  fueron  remitido a la Subdirección Administrativa y Financiera, se adjuntan los soportes correspondientes, </t>
  </si>
  <si>
    <t xml:space="preserve">Al realizar la evaluación a las evidencias aportadas, como parte del seguimiento del plan de acción. Se evidencia que efectivamente se remitieron a la SAF el informe de los procesos judiciales correspondientes a los meses de marzo y julio del 2020, sin embargo, en dicha evidencia no se asocia el análisis de las causas para adelantar los correctivos y acciones correspondientes. 
Por otro lado teniendo en cuenta que los procesos judiciales son dinámicos, no se considera oportuno que la acción se limite a dos seguimientos. Se sugiere mantener seguimiento a la acción por lo menos hasta la fecha de culminación propuesta (30 de noviembre)
No se reporta medición del indicador asociado al plan.
</t>
  </si>
  <si>
    <t>Control Disciplinario</t>
  </si>
  <si>
    <t>RC- Control Disciplinario-001</t>
  </si>
  <si>
    <t>Ausencia de estricta cadena de custodia de las pruebas</t>
  </si>
  <si>
    <t>Divulgar la información que está sujeta legalmente a reserva en los procesos disciplinarios hasta antes de la formulación del pliego de cargos</t>
  </si>
  <si>
    <t>Afectación del derecho fundamental al debido proceso y derecho de defensa.
Investigaciones disciplinarias y/o penales.</t>
  </si>
  <si>
    <t>Jefe Oficina Control Disciplinario Interno</t>
  </si>
  <si>
    <t>Jefe Oficina Control Disciplinario Interno o a quien delegue</t>
  </si>
  <si>
    <t>Verificar la custodia de la información que está sujeta legalmente a reserva.</t>
  </si>
  <si>
    <t>Cotejando los expedientes físicos activos contra el contenido de la información del reparto.</t>
  </si>
  <si>
    <t>Compulsar copias a las autoridades competentes para investigar disciplinaria o penalmente al presunto responsable</t>
  </si>
  <si>
    <t>Matriz general de reparto de pruebas y expedientes.
Cuadro de procesos activos.</t>
  </si>
  <si>
    <t>Establecer por escrito del control de la cadena de custodia a un funcionario y/o contratista adscrito a la Oficina de Control Disciplinario Interno.</t>
  </si>
  <si>
    <t>Funcionario y/o contratista designado con la responsabilidad de la cadena de custodia.</t>
  </si>
  <si>
    <t>Recurso humano: Funcionarios y personal contratista de la Oficina  de Control Disciplinario Interno financiado por el proyecto  de inversión: Fortalecimiento de la gestión institucional de cara a la ciudadanía.
De manera permanente se alimenta y actualiza la Base de Datos implementada y diseñada desde el 22 de enero de 2020 por el actual Jefe de la Oficina de Control Disciplinario Interno, en la que se guarda la información de los expedientes y el material probatorio.</t>
  </si>
  <si>
    <t>Ante el trabajo virtual que se adelanta por el aislamiento preventivo obligatorio, cada abogado sustanciador tiene la obligación legal de guardar la reserva de las acciones disciplinarias hasta antes de la formulación del pliego de cargos.  Físicamente los expedientes activos desde el 19 de marzo de 2020, están bajo llave en la Oficina de Costos, lugar en el que despachamos provisionalmente y los procesos en los que se profirieron FALLOS y/o TERMINACION, ordenando el ARCHIVO, actualmente están bajo llave en la Oficina de Control Disciplinario Interno.</t>
  </si>
  <si>
    <t xml:space="preserve">No se evidencia seguimiento al control, lo que no permitió realizar la evaluación de a efectividad de control.
Por otro lado, la acción se encuentra vencida, no se pudo evaluar  la eficacia del plan de acción, porque el proceso no aporto las evidencias.  En síntesis se mantienen las observaciones realizadas por la Oficina de Control Interno en el primer seguimiento con corte a 30 de abril de 2020.
No se reporta medición del indicador asociado al plan. </t>
  </si>
  <si>
    <t>Ausencia de estricta cadena de custodia de los expedientes</t>
  </si>
  <si>
    <t>Control, Evaluación y Seguimiento</t>
  </si>
  <si>
    <t>RC- Control, Evaluación y Seguimiento 001</t>
  </si>
  <si>
    <t>Desconocimiento del Código de ética del auditor interno del IDRD</t>
  </si>
  <si>
    <t>Omitir intencionalmente hechos presuntamente irregulares detectados en auditorias, evaluaciones y/o seguimientos, con el fin de favorecerse a sí mismo y/o a un tercero</t>
  </si>
  <si>
    <t xml:space="preserve">Pérdida de la confianza y credibilidad en el ejercicio de evaluación independiente.
No contar con información relevante para la toma de decisiones que contribuya a la mejora y sostenibilidad del Sistema de Control Interno Institucional.
Detrimento, pérdida y/o malversación de los recursos públicos.
Sanciones por parte de los entes de control.
Generación de informe con opiniones sesgadas o no objetivas. </t>
  </si>
  <si>
    <t>Jefe Oficina de Control Interno</t>
  </si>
  <si>
    <t>Cada vez que se inicie un proceso auditor interno</t>
  </si>
  <si>
    <t>Verificar que cada auditor conozca el contenido del Código de Ética del Auditor Interno publicado en Isolución.</t>
  </si>
  <si>
    <t>A partir del Código de Ética del Auditor Interno se evalúa el conocimiento del mismo por parte del auditor y luego este suscribe el Compromiso Ético del Auditor Interno.</t>
  </si>
  <si>
    <t>En caso que el auditor no conozca el Código de Ética del Auditor Interno, éste deberá generar un plan de mejoramiento para asegurar la apropiación del contenido del código.</t>
  </si>
  <si>
    <t>Formato suscrito de Compromiso Ético del Auditor Interno</t>
  </si>
  <si>
    <t>Realizar 2 pruebas al grupo auditor sobre la aplicación del Código de Ética del Auditor Interno.</t>
  </si>
  <si>
    <t>29 de febrero de 2020 a 31 de julio de 2020</t>
  </si>
  <si>
    <t>(No. de auditores que conocen el código/Total de auditores internos de la Oficina de Control Interno)* 100
Meta: 100%</t>
  </si>
  <si>
    <t>Recurso humano: Funcionarios y personal contratista  de la Oficina de Control Interno</t>
  </si>
  <si>
    <r>
      <rPr>
        <b/>
        <sz val="10"/>
        <rFont val="Calibri"/>
        <family val="2"/>
        <scheme val="minor"/>
      </rPr>
      <t>C1: Formato suscrito de Compromiso Ético del Auditor Interno</t>
    </r>
    <r>
      <rPr>
        <sz val="10"/>
        <rFont val="Calibri"/>
        <family val="2"/>
        <scheme val="minor"/>
      </rPr>
      <t xml:space="preserve">
Se firmó formato de las auditorías: Nómina y Prestaciones Sociales; Decreto 371 Participación Ciudadana y Control Social; Gestión TIC fase2; Armonización Presupuestal y Decreto 371 Contratación.
</t>
    </r>
    <r>
      <rPr>
        <b/>
        <sz val="10"/>
        <rFont val="Calibri"/>
        <family val="2"/>
        <scheme val="minor"/>
      </rPr>
      <t>C2: Registro de la Prueba aplicada</t>
    </r>
    <r>
      <rPr>
        <sz val="10"/>
        <rFont val="Calibri"/>
        <family val="2"/>
        <scheme val="minor"/>
      </rPr>
      <t xml:space="preserve">
Se elaboraron dos pruebas de conocimiento al equipo de auditoría, una a todo el equipo en el mes de junio, la segunda se hizo a los auditores que presentaron alguna inconsistencia en la respuesta de la primer prueba en el mes de julio.
Así mismo, se realizó una jornada fortalecimiento con todo el equipo OCI del Código de Ética del Auditor Interno y el Estatuto de Auditoría. 31 de agosto del 2020.
</t>
    </r>
    <r>
      <rPr>
        <b/>
        <sz val="10"/>
        <rFont val="Calibri"/>
        <family val="2"/>
        <scheme val="minor"/>
      </rPr>
      <t>C3:  Acta en la que se verificó el tema.</t>
    </r>
    <r>
      <rPr>
        <sz val="10"/>
        <rFont val="Calibri"/>
        <family val="2"/>
        <scheme val="minor"/>
      </rPr>
      <t xml:space="preserve">
A la fecha no se ha identificado situación de conflicto de intereses por parte de los auditores. 
</t>
    </r>
    <r>
      <rPr>
        <b/>
        <sz val="10"/>
        <rFont val="Calibri"/>
        <family val="2"/>
        <scheme val="minor"/>
      </rPr>
      <t>C4: Acta interna de seguimiento a la auditoría interna de control interno.</t>
    </r>
    <r>
      <rPr>
        <sz val="10"/>
        <rFont val="Calibri"/>
        <family val="2"/>
        <scheme val="minor"/>
      </rPr>
      <t xml:space="preserve">
A continuación se relacionan las actas de seguimiento de las auditorias así:
Nómina y Prestaciones Sociales: 136; 147; 153; 156; 168 y 171
Decreto 371 Participación Ciudadana y Control Social: 143; 159; 166; 172; 175 ; 198 y 226
Gestión TIC fase2: 144; 163; 185; 197; 202 y 219
Armonización Presupuestal: 181; 218; 221 y 229
Decreto 371 Contratación: 192 y 220 </t>
    </r>
    <r>
      <rPr>
        <b/>
        <sz val="10"/>
        <rFont val="Calibri"/>
        <family val="2"/>
        <scheme val="minor"/>
      </rPr>
      <t>En ejecución</t>
    </r>
    <r>
      <rPr>
        <b/>
        <sz val="10"/>
        <color rgb="FFFF0000"/>
        <rFont val="Calibri"/>
        <family val="2"/>
        <scheme val="minor"/>
      </rPr>
      <t xml:space="preserve">
</t>
    </r>
    <r>
      <rPr>
        <sz val="10"/>
        <rFont val="Calibri"/>
        <family val="2"/>
        <scheme val="minor"/>
      </rPr>
      <t xml:space="preserve">
</t>
    </r>
    <r>
      <rPr>
        <b/>
        <sz val="10"/>
        <rFont val="Calibri"/>
        <family val="2"/>
        <scheme val="minor"/>
      </rPr>
      <t xml:space="preserve">Plan de tratamiento
PT1: </t>
    </r>
    <r>
      <rPr>
        <sz val="10"/>
        <rFont val="Calibri"/>
        <family val="2"/>
        <scheme val="minor"/>
      </rPr>
      <t xml:space="preserve">No se ha desarrollado la actividad
</t>
    </r>
    <r>
      <rPr>
        <b/>
        <sz val="10"/>
        <rFont val="Calibri"/>
        <family val="2"/>
        <scheme val="minor"/>
      </rPr>
      <t xml:space="preserve">PT2: </t>
    </r>
    <r>
      <rPr>
        <sz val="10"/>
        <rFont val="Calibri"/>
        <family val="2"/>
        <scheme val="minor"/>
      </rPr>
      <t>El equipo de auditoría se conformó el 14 de enero de 2020.</t>
    </r>
    <r>
      <rPr>
        <b/>
        <sz val="10"/>
        <rFont val="Calibri"/>
        <family val="2"/>
        <scheme val="minor"/>
      </rPr>
      <t xml:space="preserve">
</t>
    </r>
    <r>
      <rPr>
        <sz val="10"/>
        <rFont val="Calibri"/>
        <family val="2"/>
        <scheme val="minor"/>
      </rPr>
      <t xml:space="preserve">
</t>
    </r>
  </si>
  <si>
    <t>Una vez revisado y  evaluado las evidencias aportadas por el proceso, se verificó la ejecución de los controles y se considera mantener el monitoreo de los mismos.
Con relación a los planes de acción propuestos, se evidencia  que la acción 1: No se evidencia cumplimiento de la actividad, de realizar 2 pruebas al grupo auditor sobre la aplicación del Código de Ética del Auditor Interno, no reporta avances y su fecha de compromiso venció el 31 de julio. Se recomienda dar celeridad para la implementación de la acción lo antes posible.
La acción 2: Se evidencia cumplimiento de la actividad, los equipos de auditoría, se asignaron mediante una reunión realizada el 14/01/2020 y se pueden verificar en el Plan Anual de Auditorías, sin embargo, no se consideró el número plural e impar para promover control compartido sobre el desarrollo de la auditoría.
A la fecha no se ha asociado ningún indicador para evaluar la eficacia del plan de acción.</t>
  </si>
  <si>
    <t>Aceptación de dádivas ofrecidas por el evaluado u otros actores</t>
  </si>
  <si>
    <t>Semestral</t>
  </si>
  <si>
    <t>Verificar que cada auditor conozca el contenido del Código de Ética del Auditor Interno publicado en Isolución</t>
  </si>
  <si>
    <t>A partir del Código de Ética del Auditor Interno se evalúa el conocimiento del mismo por parte del auditor y luego éste suscribe el Compromiso Ético del Auditor Interno.</t>
  </si>
  <si>
    <t>En caso que el auditor no conozca el Código de Ética del Auditor Interno, éste deberá generar un plan de mejoramiento para asegurar la apropiación del contenido del mismo.</t>
  </si>
  <si>
    <t>Registro de la Prueba aplicada</t>
  </si>
  <si>
    <t>No manifestar la existencia de conflicto de intereses para  la práctica de auditorias, evaluaciones y seguimientos</t>
  </si>
  <si>
    <t>Al inicio y durante el proceso auditor</t>
  </si>
  <si>
    <t>Verificar que cada auditor asignado a una auditoría interna de control interno, haya manifestado si está o no incursos en un conflicto de interés.</t>
  </si>
  <si>
    <t>Los auditores internos deben manifestar por escrito en el formato definido, si se encuentran o no incursos en algún conflicto de interés que afecte su independencia y objetividad, el cual es verificado antes y durante el desarrollo de la auditoría.</t>
  </si>
  <si>
    <t>En caso de existir conflicto de intereses por parte de un auditor interno, se someterá a consideración del Comité Institucional de Coordinación de Control Interno - CICCI del IDRD, instancia responsable de conocer y resolver este asunto.</t>
  </si>
  <si>
    <t>Acta en la que se verificó el tema.
Acta de Comité CICCI (cuando corresponda).</t>
  </si>
  <si>
    <t>Conformar equipos de auditoría de número plural e impar preferiblemente para promover control compartido sobre el desarrollo de la auditoría.</t>
  </si>
  <si>
    <t>31 de enero de 2020</t>
  </si>
  <si>
    <t>(No. de trabajos de auditoría con equipo auditor plural asignado/Total de auditorías programadas para la vigencia)*100
Meta: 100%</t>
  </si>
  <si>
    <t>Influencia sobre las auditorias o  evaluaciones  por parte de actores internos o externos al equipo auditor</t>
  </si>
  <si>
    <t>Mínimo 3 reuniones durante cada proceso auditor.</t>
  </si>
  <si>
    <t>Revisar el alcance y avance de la auditoría interna de control interno, en cuanto a cumplimiento de objetivos, ejecución de pruebas y calidad y pertinencia de las evidencias.</t>
  </si>
  <si>
    <t>A través de mesas de trabajo, para el seguimiento al desarrollo de cada proceso auditor.</t>
  </si>
  <si>
    <t>En caso de evidenciarse influencia externa y/o interna sobre el proceso auditor, se suspenderá la auditoría, se evaluará por parte de la jefatura de la OCI y dependiendo de la situación se comunicará al CICCI para la toma de decisiones sobre el particular.</t>
  </si>
  <si>
    <t>Acta interna de seguimiento a la auditoría interna de control interno.
Acta de Comité CICCI</t>
  </si>
  <si>
    <t>Gestión Documental</t>
  </si>
  <si>
    <t>RC- Gestión Documental 001</t>
  </si>
  <si>
    <t>Seguimiento inadecuado a la validación del inventario contra los expedientes físicos en el archivo central</t>
  </si>
  <si>
    <t>Pérdida de expedientes y/o sustracción de un documento en el archivo central para beneficio propio o de un tercero</t>
  </si>
  <si>
    <t>Investigaciones disciplinarias, penales y fiscales.                                             Pérdida de la memoria institucional.                            Reprocesos y pérdidas económicas.                                       
Observaciones por parte de los entes de control.</t>
  </si>
  <si>
    <t>Alto (4)</t>
  </si>
  <si>
    <t>Secretario(a) General</t>
  </si>
  <si>
    <t>Responsable Área de Archivo y Correspondencia o a quien este delegue</t>
  </si>
  <si>
    <t>Trimestral</t>
  </si>
  <si>
    <t>Validar que los documentos inventariados se encuentren en el expediente físico.</t>
  </si>
  <si>
    <t>Muestreo aleatorio de las series consultadas con mayor frecuencia contra el inventario documental en el FUID.</t>
  </si>
  <si>
    <t>En caso de identificar faltantes en el expediente físico, se confronta contra la carpeta física de préstamo de documentos y se contacta al funcionario o contratista que tenga el documento en préstamo.</t>
  </si>
  <si>
    <t>Acta donde se relacionen las series validadas y en caso de existir faltantes, la confrontación contra la carpeta de préstamos.</t>
  </si>
  <si>
    <t>Actualizar y realizar seguimiento al inventario general del archivo central cada vez que ingresa una transferencia.</t>
  </si>
  <si>
    <t>Responsable Área de Archivo y Correspondencia</t>
  </si>
  <si>
    <t>(No. de cajas con ubicación topográfica en el archivo central/Total de cajas recibidas en transferencia)*100
Meta: 100%</t>
  </si>
  <si>
    <t>Recurso humano:  Personal contratista del Área de Archivo y Correspondencia  financiado por el proyecto  de inversión: Fortalecimiento de la gestión institucional de cara a la ciudadanía.</t>
  </si>
  <si>
    <t xml:space="preserve">Durante este periodo y teniendo en cuenta el aislamiento preventivo y obligatorio decretado por el Gobierno Nacional por el Covid 19, en el Área de archivo  asigno personal para el seguimiento y verificación de los documentos físicos contra inventarios de las series más consultadas, se validaron los expedientes devueltos por préstamo contra el formato diligenciado de los documentos prestados y no se presento ninguna inconsistencia, se recibieron las transferencias documentales primarias y este inventario se actualizo con el inventario del archivo central y se les dio ubicación topográfica. </t>
  </si>
  <si>
    <t xml:space="preserve">
No se evidencia seguimiento al control, lo que no permitió realizar la evaluación de a efectividad de control.
Referente al plan de acción, el proceso no aporto evidencia frente al seguimiento reportado, que permitiera a la Oficina de Control Interno realizar la evaluación de la efectividad del control y eficacia del Plan de acción.
</t>
  </si>
  <si>
    <t>Fomento al Deporte</t>
  </si>
  <si>
    <t>RC- Fomento al Deporte 001</t>
  </si>
  <si>
    <t>Inadecuada aplicación de la resolución vigente, la cual establece los lineamientos para otorgar dichos apoyos.</t>
  </si>
  <si>
    <t>Otorgamiento de apoyos, servicios y estímulos a los atletas y entrenadores, sin cumplir con los requisitos establecidos en la resolución vigente</t>
  </si>
  <si>
    <t>Inadecuada asignación de recursos. 
Exclusión de deportistas que cumple requisitos para ser apoyados.
Inclusión de deportistas que no cumplen con los requisitos para ser apoyados.
Procesos fiscales.
Procesos disciplinarios.
Base de datos de deportistas y/o entrenadores desactualizado.</t>
  </si>
  <si>
    <t xml:space="preserve">Subdirector(a) Técnico(a) de Recreación y Deporte
</t>
  </si>
  <si>
    <t xml:space="preserve">
Coordinador(a) de  Rendimiento Deportivo</t>
  </si>
  <si>
    <t>Verificar el cumplimiento de los requisitos establecidos en la resolución vigente, para obtener los estímulos y apoyos deportivos a los deportistas del programa Rendimiento Deportivo.</t>
  </si>
  <si>
    <t>La revisión de las actas del equipo multidisciplinario (UCAD, SIAB, Metodólogos y  Entrenadores).
La aprobación de los estímulos y apoyos a través de los Comités Técnico y Primario.</t>
  </si>
  <si>
    <t>Corregir la resolución que ordena el pago de apoyos y estímulos a los deportistas del programa de Rendimiento.
Informar en caso de presentarse desviaciones al equipo multidisciplinario y comités técnico y primario.</t>
  </si>
  <si>
    <t>Actas de comité primario, equipo multidisciplinario y comisión técnica,  y resoluciones de pago de apoyos y estímulos que contienen la información relacionada con las decisiones tomadas  relacionada  con la selección y pago a deportistas del programa de Rendimiento.</t>
  </si>
  <si>
    <t>Formular las acciones para la vigencia 2020. No pueden ser acciones orientadas a sensibilizaciones o capacitaciones. Y deben ser acciones que puedan ser cotejables, evidenciables y que se pueden convertir en un control después de su implementación.</t>
  </si>
  <si>
    <t>Colocar responsable</t>
  </si>
  <si>
    <t>Colocar indicador para medir la acción</t>
  </si>
  <si>
    <t>Recurso humano: Funcionarios y personal contratista  de  la Subdirección Técnica de Recreación y Deportes Financiados por el proyecto de inversión: Rendimiento deportivo al 100 x 100.</t>
  </si>
  <si>
    <r>
      <rPr>
        <b/>
        <sz val="10"/>
        <rFont val="Calibri"/>
        <family val="2"/>
      </rPr>
      <t>Aclaración:</t>
    </r>
    <r>
      <rPr>
        <sz val="10"/>
        <rFont val="Calibri"/>
        <family val="2"/>
      </rPr>
      <t xml:space="preserve"> La observación de la columna AQ  está igual a la del seguimiento OCI a abril; solicitamos aclaración al respecto y aún no tenemos respuesta ni claridad del asunto.
</t>
    </r>
    <r>
      <rPr>
        <b/>
        <sz val="10"/>
        <rFont val="Calibri"/>
        <family val="2"/>
      </rPr>
      <t xml:space="preserve">
Seguimiento:</t>
    </r>
    <r>
      <rPr>
        <sz val="10"/>
        <rFont val="Calibri"/>
        <family val="2"/>
      </rPr>
      <t xml:space="preserve">  Se realizaron las reuniones del equipo multidisciplinario (las grabaciones/actas están en el siguiente enlace: https://drive.google.com/drive/folders/1p8oTVqc5eU1DzjIZ0PidyXrQgYWGMs9c), así como los Comité Técnico y Primario donde se aprobaron los estímulos y apoyos a deportistas. Se adjuntan actas de reunión y resoluciones  de estímulos-apoyos, del periodo objeto de seguimiento.</t>
    </r>
  </si>
  <si>
    <t>En relación con lo informado por el proceso en el seguimiento, respecto a  la actualización, se le informa que la Matriz de riesgo de corrupción se tomó directamente de lo publicado en la página  Web del IDRD, sin contar que no hacia parte del listado de los procesos que actualizaron el mapa de riesgo de corrupción. 
La Oficina de Control Interno realizó la evaluación de los controles y Plan de acción  definidos para la mitigación del riesgo de corrupción, donde se evidenció el seguimiento y monitoreo al control. Sin embargo es importante considerar la implementación de controles adicionales, teniendo en cuenta que el riesgo inherente se mantuvo en el mismo nivel del riesgo residual, evidenciándose poca efectividad del control. 
Con respecto al plan de acción, no se puede evaluar debido a que no se encuentra definido. Se requiere que se solicite el acompañamiento de la Oficina Asesora de Planeación para realizar el ajuste que haya lugar e iniciar el respectivo seguimiento.
En síntesis se mantienen las observaciones realizadas por la Oficina de Control Interno en el primer seguimiento con corte a 30 de abril de 2020.</t>
  </si>
  <si>
    <t>Planeación de la Gestión</t>
  </si>
  <si>
    <t>RC- Planeación de la Gestión 001</t>
  </si>
  <si>
    <t>Información inexacta, errónea o incompleta proporcionada por las áreas y dependencias en los estudios de conveniencia</t>
  </si>
  <si>
    <t>Aprobación de estudios de conveniencia y oportunidad sin el cumplimiento de requisitos para el beneficio particular</t>
  </si>
  <si>
    <t>Investigaciones disciplinarias.
Observaciones de entes de vigilancia y control.</t>
  </si>
  <si>
    <t>Jefe Oficina Asesora de Planeación</t>
  </si>
  <si>
    <t>Secretario Ejecutivo
Personal especializado</t>
  </si>
  <si>
    <t>Por cada estudio de conveniencia y oportunidad</t>
  </si>
  <si>
    <t>Revisar los estudios de conveniencia y oportunidad para verificar si estos cumplen con los requisitos establecidos.</t>
  </si>
  <si>
    <t>Comparando con las actividades establecidas en la vigencia para cada proyecto de inversión.
Verificando que el objeto se encuentra en el Plan Anual de Adquisiciones.</t>
  </si>
  <si>
    <t>Se devuelve a la dependencia correspondiente solicitando su corrección.</t>
  </si>
  <si>
    <t>Relación consecutiva de estudios de conveniencia la cual contiene la trazabilidad de la recepción y envío del estudio.</t>
  </si>
  <si>
    <t>Revisar y actualizar el procedimiento de aprobación de estudios de conveniencia, de acuerdo con las nuevas directrices de la Dirección General y Secretaría General.</t>
  </si>
  <si>
    <t>30 de abril de 2020</t>
  </si>
  <si>
    <t>Procedimiento de aprobación de estudios de conveniencia ajustado</t>
  </si>
  <si>
    <t>Recurso humano: Funcionarios y personal contratista  de la Oficina Asesora de Planeación financiado por el proyecto  de inversión: Fortalecimiento de la gestión institucional de cara a la ciudadanía.</t>
  </si>
  <si>
    <t xml:space="preserve">Teniendo en cuenta que  la Secretaría General  revisó los procedimientos relacionados con la gestión contractual  vigentes y concluyó que los mismos deberían ser reestructurados, el  procedimiento de aprobación de estudios de conveniencia fue eliminado . 
La gestión  relacionada con la aprobación de documentos y estudios previos  queda contenido en el Manual de contratación aprobado en el mes de Julio de 2020 , mediante Resolución 200 de 2020.
</t>
  </si>
  <si>
    <t xml:space="preserve">Una vez revisado el seguimiento aportado  por el proceso, se considera que el proceso deberá revisar, evaluar y establecer aquellos riesgos que pueden afectar este proceso de índole estratégico, teniendo en cuenta que si bien se da por eliminado el procedimiento “Aprobación de estudios de conveniencia”, en ningún aspecto se ha diluido la responsabilidad de la Oficina Asesora de Planeación en la gestión contractual de la entidad.  Sin contar que la fecha de cumplimiento de compromiso de la acción era 30 de abril de 2020.
No se reporta medición del indicador asociado al plan. 
</t>
  </si>
  <si>
    <t>Gestión de Tecnología de la Información y las Comunicaciones</t>
  </si>
  <si>
    <t>RC- Gestión de Tecnología de la Información y las Comunicaciones 001</t>
  </si>
  <si>
    <t>Delegación de ingreso a sistemas de información a funcionarios no autorizados.</t>
  </si>
  <si>
    <t>Manipulación y adulteración de la información contenida en los sistemas de información para beneficio propio o de un tercero.</t>
  </si>
  <si>
    <t>Pérdida de la integridad de la información.
Investigaciones y/o sanciones administrativas, penales y fiscales.
Pérdida de credibilidad y confianza.
Divulgación indebida de información.
Pérdida de recursos financieros.
Dilatación de actos administrativos.</t>
  </si>
  <si>
    <t>Subdirector(a) Administrativo(a) y Financiero(a)
Responsable Área de Sistemas</t>
  </si>
  <si>
    <t>El administrador del sistema de información</t>
  </si>
  <si>
    <t>De acuerdo con cada solicitud de servicio tecnológico</t>
  </si>
  <si>
    <t>Validar la solicitud de servicio tecnológico sea generada por el jefe de la dependencia, donde se definan claramente los roles y perfiles de acceso al sistema de información y así asignar los permisos solicitados de acuerdo a los (ANS) establecidos.</t>
  </si>
  <si>
    <t>La validación se realiza teniendo en cuenta el catálogo de servicios.
Así mismo, el administrador del sistema de información valida que la solicitud  sea clara y precisa y procede a dar las autorizaciones de acuerdo a la solicitud.</t>
  </si>
  <si>
    <t>En caso de no tener la suficiente información de la solicitud, el administrador del sistema de información solicita la aclaración o ampliación  de los datos requeridos, registrados en la mesa de servicios,  para realizar la asignación de permisos en el sistema de información  de manera adecuada.
En caso que el usuario no aclare o complete la información solicitada después de 3 días hábiles, se procederá a cerrar la solicitud en la mesa de servicios.</t>
  </si>
  <si>
    <t>Trazabilidad de la solicitud del servicio tecnológico en el sistema de mesa de servicio.</t>
  </si>
  <si>
    <t>fuerte</t>
  </si>
  <si>
    <t xml:space="preserve">Fuerte </t>
  </si>
  <si>
    <t>Revisar actualizaciones de roles y perfiles de usuario cuando se presentes cambios de responsables de área y/o dependencia (radicado y/o requerimiento de la mesa de servicio )</t>
  </si>
  <si>
    <t>Responsable Área de Sistemas</t>
  </si>
  <si>
    <r>
      <t xml:space="preserve">(Revisiones ejecutadas/revisiones solicitadas )*100
Meta: 100%
Frecuencia: Semestral </t>
    </r>
    <r>
      <rPr>
        <sz val="10"/>
        <color rgb="FFFF0000"/>
        <rFont val="Calibri"/>
        <family val="2"/>
      </rPr>
      <t xml:space="preserve">
</t>
    </r>
  </si>
  <si>
    <t>Recurso humano: Funcionarios   y personal contratista del  Área de sistemas financiado por el proyecto  de inversión: Fortalecimiento de la gestión institucional de cara a la ciudadanía.</t>
  </si>
  <si>
    <t xml:space="preserve">Se atendieron la solicitudes escaladas en la mesa de servicio de actualizaciones de roles y perfiles de usuario. </t>
  </si>
  <si>
    <t xml:space="preserve">La Oficina de Control Interno, no logró evaluar la efectividad de los controles debido a que no se reportó seguimiento de ninguno de ellos. Igual situación se presenta en el seguimiento del Plan de acción,  ya que la acción hace referencia a revisar actualizaciones de roles y perfiles, mientras que el soporte que adjunta el proceso da cuenta del registro de solicitudes allegadas por las distintas áreas, pero no acredita su actualización.
Se solicita al proceso aportar evidencias del seguimiento de cada uno de los controles  y plan de acción, con el fin que se pueda evaluar si las acciones presentadas permiten evitar la materialización del riesgo. 
</t>
  </si>
  <si>
    <t>Ataques cibernéticos</t>
  </si>
  <si>
    <t>Grupo de infraestructura</t>
  </si>
  <si>
    <t>Cada de vez que se presenta un cambio o actualización</t>
  </si>
  <si>
    <t>Verificar la configuración de los dispositivos de red y de los servidores para que se encuentren actualizados acorde con las necesidades de seguridad digital de la entidad, cumpliendo con las buenas prácticas recomendadas por los fabricantes o alertas generadas por  CSIRT, Mintic, Alta Consejería de TIC, entre otras. Así como la actualización de las políticas de acceso y configuración del firewall.</t>
  </si>
  <si>
    <t>Se valida si las alertas generadas aplican a los sistemas operativos de servidores o dispositivos de red, así como si se requiere cambios en las políticas de control de acceso en el firewall, de ser necesario se genera ventana de mantenimiento la cual debe ser solicitada mediante el formato de 	solicitud de cambio de seguridad de la información, el cual es aprobado por el responsable de sistemas.</t>
  </si>
  <si>
    <t>En caso de requerir un cambio de configuración crítico debido a la urgencia de la vulnerabilidad, se aprueba y se realiza de manera inmediata y se formaliza  el formato después de realizada la acción.</t>
  </si>
  <si>
    <t>Formato de solicitud de cambio de seguridad de la información.</t>
  </si>
  <si>
    <t xml:space="preserve">Divulgación inapropiada de las claves de acceso por parte de los usuarios </t>
  </si>
  <si>
    <t xml:space="preserve">Preventivo </t>
  </si>
  <si>
    <t xml:space="preserve">Semestral </t>
  </si>
  <si>
    <t xml:space="preserve">Validar la información contenida en las piezas comunicacionales a ser socializadas a los funcionarios y contratistas del IDRD por medio de los sistemas de información el correo institucional </t>
  </si>
  <si>
    <t xml:space="preserve">Se elaboran piezas comunicacionales  con medidas preventivas para evitar que los funcionarios y contratistas del IDRD revelen sus  claves de acceso a los sistemas de información.
</t>
  </si>
  <si>
    <t xml:space="preserve">Se realizan las correcciones  al contenido de las piezas comunicacionales previo a su socialización </t>
  </si>
  <si>
    <t xml:space="preserve">Correo electrónico con la aprobación por parte del responsable del Área de Sistemas </t>
  </si>
  <si>
    <t>Definición inadecuada de perfiles de usuario por parte de los líderes de los módulos de aplicaciones.</t>
  </si>
  <si>
    <t>Responsable administrador del sistema de información</t>
  </si>
  <si>
    <t>Anual</t>
  </si>
  <si>
    <t>Cotejar con el administrador funcional del sistema de información y el jefe de cada área los roles y perfiles de cada área del IDRD en cada sistema de información.</t>
  </si>
  <si>
    <t>Se realiza reunión con los jefes de cada área o quien este delegue para la revisión de la matriz de roles y perfiles de cada sistema de información, en compañía del administrador funcional del sistema de información.</t>
  </si>
  <si>
    <t>Si son detectadas desviaciones son informadas de manera formal al responsable del proceso o en su defecto al jefe inmediato del área y/o dependencia.</t>
  </si>
  <si>
    <t>Actas de reunión con los jefes de área o quien este delegue, el administrador funcional y el administrador del sistema de información.</t>
  </si>
  <si>
    <t>Facilitar el acceso a los sistemas de información de usuarios que no cuenten con vínculo laboral o contractual por requerimientos de los Subdirectores, Jefes y Responsables de área.</t>
  </si>
  <si>
    <t>Coordinador de mesa de servicios</t>
  </si>
  <si>
    <t>Validar la vigencia de las cuentas de los usuarios al ser creados en los sistemas de información que se encuentren integrados con el directorio activo, así como los sistemas que cuenten con claves de acceso independientes. También se validan las solicitudes de  desactivación en los sistemas de información por traslados de área, vacaciones u otras novedades informadas en la mesa de servicios.</t>
  </si>
  <si>
    <t>De acuerdo con las solicitudes realizadas en la mesa de servicio de creación o inactivación  de usuarios de los sistemas de información se validan los permisos de acuerdo a los roles y perfiles solicitados por el jefe del área y/o dependencia.</t>
  </si>
  <si>
    <t>En caso de requerir permisos de acceso a los sistemas de información de personal que no cuente con contrato vigente o haya terminado su vinculo con el IDRD, el jefe del área deberá solicitar al Subdirector Administrativo la autorización para prorrogar los permisos de acceso.</t>
  </si>
  <si>
    <t>Casos generados en la herramienta de administración de mesa de servicios.</t>
  </si>
  <si>
    <t>Gestión Financiera</t>
  </si>
  <si>
    <t>RC- Gestión Financiera 001</t>
  </si>
  <si>
    <t>Pagos a terceros no autorizados por el ordenador del gasto</t>
  </si>
  <si>
    <t>Desviación de los recursos públicos para beneficio particular</t>
  </si>
  <si>
    <t>Investigaciones y sanciones disciplinarias, fiscales y penales.
Detrimento patrimonial.</t>
  </si>
  <si>
    <t xml:space="preserve">Mayor (4) </t>
  </si>
  <si>
    <t xml:space="preserve">Alto (4) </t>
  </si>
  <si>
    <t>Subdirector Administrativo y Financiero</t>
  </si>
  <si>
    <t xml:space="preserve">
Jefe de presupuesto 
Jefe Financiera  y Tesorero General
</t>
  </si>
  <si>
    <t>Cada vez que se requiera  generar un pago</t>
  </si>
  <si>
    <t xml:space="preserve">Verificar que los recursos se destinen para los pagos que han sido autorizados por el ordenador del gasto  </t>
  </si>
  <si>
    <t xml:space="preserve">Para los recursos de transferencia verificar que  la orden de pago preliminar registrada y  generada en el aplicativo de la Secretaría Distrital de  Hacienda (OPGET)   contenga los datos del tercero y el numero de la cuenta bancaria descritos en la orden de pago individual o colectiva suscrita por el  ordenador del gasto para así proceder con las firmas digitales  del Jefe de Presupuesto y Ordenador del Gasto en OPGET
Para los recursos administrados verificar que el comprobante de egreso  contenga los datos del tercero y el número de la  cuenta bancaria descritos en la  orden de pago individual o colectiva suscrita por el ordenador del gasto, para así proceder con los vistos buenos en los comprobantes de egreso y luego con  las firmas  (primera (tesorero)  y segunda ( jefe financiera) ) en el portal bancario </t>
  </si>
  <si>
    <t xml:space="preserve">No se genera el pago y se devuelve al ordenador del gasto </t>
  </si>
  <si>
    <t xml:space="preserve">
Para los recursos de transferencia:   firma digital en el sistema OPGET de la Secretaria Distrital de Hacienda 
Para los recursos administrados: Comprobante de egreso y firmas (primera y segunda) en portal bancario </t>
  </si>
  <si>
    <t xml:space="preserve">Alto(4) </t>
  </si>
  <si>
    <t xml:space="preserve">Verificar trimestralmente con una muestra de comprobantes de egreso seleccionados aleatoriamente que se haya generado el pago en valor, cuenta y tercero para los cuales generó la autorización el ordenador del gasto (actas de las verificaciones realizadas).
</t>
  </si>
  <si>
    <t>Responsable del Área Financiera</t>
  </si>
  <si>
    <t>1  febrero  a 31 diciembre  de 2020</t>
  </si>
  <si>
    <t xml:space="preserve">(No. de verificaciones realizadas/Total de verificaciones programadas)*100
Meta: 100%
FRECUENCIA: TRIMESTRAL </t>
  </si>
  <si>
    <t>Recurso humano: Funcionarios  y personal contratista  de la Subdirección Administrativa y Financiera  financiado por el proyecto  de inversión: Fortalecimiento de la gestión institucional de cara a la ciudadanía.</t>
  </si>
  <si>
    <t xml:space="preserve">Se realizó la verificación del valor, tercero y la cuenta bancaria con respecto a la orden de pago remitida por el ordenador del gasto, a una muestra de comprobantes de egreso del trimestre abril-junio 2020. No se encontraron desviaciones. Se anexa acta correspondiente.  </t>
  </si>
  <si>
    <t xml:space="preserve">No fue reportado evidencia del  seguimiento de los ejecutores ni aportadas evidencias sobre la práctica de los controles del riesgo inherente, ni por ende de sus resultados. Se recomienda informar sobre lo pertinente.
Se solicita al proceso aportar evidencias del seguimiento de cada uno de los controles  y plan de acción, con el fin de evaluar si las acciones presentadas permiten evitar la materialización del riesgo.
No se reporta medición del indicador asociado al plan. </t>
  </si>
  <si>
    <t>Inclusión de gastos no autorizados o afectación de rubros que no corresponden con el objeto de gasto</t>
  </si>
  <si>
    <t xml:space="preserve">Jefe Área de Presupuesto 
</t>
  </si>
  <si>
    <t>Cada vez que se requiera  generar un registro presupuestal</t>
  </si>
  <si>
    <t xml:space="preserve">Verificar que  las apropiaciones presupuestales estén soportadas con una orden de pago o un compromiso contractual </t>
  </si>
  <si>
    <r>
      <t>Verificar que el documento que ordena el pago ( orden de pago, resolución, etc.) se encuentre suscrito  por parte del ordenador del gasto , luego proceder a transcribir la información a SEVEN , cotejar datos, revisar  y firmar registro presupuestal. 
Verificar que el contrato se encuentre suscrito  por parte del ordenador del gasto y el contratista,</t>
    </r>
    <r>
      <rPr>
        <sz val="10"/>
        <color rgb="FFFF0000"/>
        <rFont val="Calibri"/>
        <family val="2"/>
      </rPr>
      <t xml:space="preserve"> </t>
    </r>
    <r>
      <rPr>
        <sz val="10"/>
        <rFont val="Calibri"/>
        <family val="2"/>
      </rPr>
      <t>luego  proceder a transcribir la información a SEVEN, cotejar datos, revisar y firmar registro presupuestal.</t>
    </r>
  </si>
  <si>
    <t xml:space="preserve">No se tramita el registro y se devuelve al ordenador del gasto correspondiente </t>
  </si>
  <si>
    <t xml:space="preserve">Registro presupuestal firmado por el Jefe de Presupuesto </t>
  </si>
  <si>
    <t>Gestión de Talento Humano</t>
  </si>
  <si>
    <t>RC- Gestión de Talento Humano - 001</t>
  </si>
  <si>
    <t>Mala intención del tercero al solicitar la información</t>
  </si>
  <si>
    <t>Revelación de información reservada y clasificada de historias laborales por parte de servidores públicos para beneficio propio o de terceros</t>
  </si>
  <si>
    <t>Daños antijurídicos.
Demandas.
Sanciones y multas.</t>
  </si>
  <si>
    <t xml:space="preserve">Moderado (3) </t>
  </si>
  <si>
    <t>Subdirector(a) Administrativo(a) y Financiero(a)</t>
  </si>
  <si>
    <t>Responsable del área de Talento Humano</t>
  </si>
  <si>
    <t>Cada vez que se recibe una solicitud</t>
  </si>
  <si>
    <t>Verificar el origen de la solicitud y su finalidad</t>
  </si>
  <si>
    <t>Analizando la procedencia y la finalidad de la solitud ya sea a través de medio físico o digital</t>
  </si>
  <si>
    <t>Responder negando la solicitud y justificando la respuesta</t>
  </si>
  <si>
    <t>Respuesta a la solicitud ya sea física o digital informando la decisión de préstamo</t>
  </si>
  <si>
    <t xml:space="preserve">Moderado(3) </t>
  </si>
  <si>
    <t>Realizar acuerdos de confidencialidad al personal del Área de Talento Humano que tiene acceso a las historias laborales.</t>
  </si>
  <si>
    <t>Responsable Área Talento Humano</t>
  </si>
  <si>
    <t xml:space="preserve"> 15 diciembre   de 2020
NOTA: El cumplimiento de esta acción dependerá de la terminación del aislamiento preventivo </t>
  </si>
  <si>
    <t xml:space="preserve">(No. de acuerdos de confidencialidad suscritos/Total de funcionarios y contratistas del Área Talento Humano)*100
Meta: 100%
.
Frecuencia: anual </t>
  </si>
  <si>
    <t>Recurso humano: Funcionarios y personal contratista del Área de Talento Humano  financiado por el proyecto  de inversión: Fortalecimiento de la gestión institucional de cara a la ciudadanía.</t>
  </si>
  <si>
    <t>El Área de Talento Humano diseñó el formato de acuerdo de confidencialidad, el cual cuenta con control de legalidad de la Oficina Asesora de Jurídica.</t>
  </si>
  <si>
    <t>La Oficina de Control Interno, no se logró evaluar la efectividad de los controles, porque no fue reportado el seguimiento ni las evidencias sobre la práctica de los controles del riesgo inherente. Se recomienda informar sobre lo pertinente
En relación con el plan de acción,  se hizo la verificación el sistema y aún no se encuentra cargado el formato.  Se concluye que a la fecha no se ha dado inicio a la implementación de la acción, situación que impide evaluar la eficacia de la misma en pro de disminuir el nivel del riesgo.</t>
  </si>
  <si>
    <t>Deficiencias en el manejo  documental y de archivo de las historias laborales</t>
  </si>
  <si>
    <t>Encargado del archivo de las historias laborales</t>
  </si>
  <si>
    <t>Restringir el acceso al área de archivo de las historias laborales</t>
  </si>
  <si>
    <t>El encargado del archivo de las historias laborales es la única persona que tiene acceso a este espacio y no tiene permitido dejar ingresar a personal no autorizado, o dejar solo a funcionarios o contratistas del área de Talento Humano cuando realizan la consulta de alguna de historia laboral</t>
  </si>
  <si>
    <t>Comunicar al responsable del área de Talento Humano.</t>
  </si>
  <si>
    <t>Formato préstamo de hojas de vida</t>
  </si>
  <si>
    <t>Manipulación de las herramientas tecnológicas de la entidad para uso propio o de terceros</t>
  </si>
  <si>
    <t>Supervisar la consulta de los documentos para evitar la captura de información con fotografía, vídeo u otro medio tecnológico</t>
  </si>
  <si>
    <t>Durante la consulta por parte del solicitante se realiza en sala y bajo la supervisión del responsable del área de Talento Humano</t>
  </si>
  <si>
    <t>Informar a los entes de control que apliquen</t>
  </si>
  <si>
    <t>Administración y Mantenimiento de Parques y Escenarios</t>
  </si>
  <si>
    <t>RC-Administración y Mantenimiento de parques y escenarios 001</t>
  </si>
  <si>
    <t>Cambios o rotación en el Recurso Humano (contratistas) responsable de los parques y escenarios, generándose diversas interpretaciones en el manejo y aplicación del aprovechamiento económico de escenarios en préstamo</t>
  </si>
  <si>
    <t>Préstamo de parques y/o escenarios  a usuarios, sin el cumplimiento de los requisitos establecidos a nivel documental, normativo y procedimental para el beneficio particular</t>
  </si>
  <si>
    <t>Acciones legales.
Quejas y reclamos.
Daño antijurídico.
Disminución de ingresos por aprovechamiento económico.
Pérdida de buena imagen y credibilidad del Instituto.</t>
  </si>
  <si>
    <t>Subdirector(a) Técnico(a) de Parques</t>
  </si>
  <si>
    <t>Responsable Área de Administración de Escenarios.
Coordinador Zonal Área de Administración de Escenarios.
Contratistas seguimiento y control de procedimientos e ingresos.</t>
  </si>
  <si>
    <t>Verificar las capacidades y el buen actuar  respecto a normatividad y procedimiento de los responsables de parques.
Verificar el conocimiento por parte de los responsables del parques del aplicativo SEVEN.
Verificar el cumplimiento de requisitos establecidos en los procedimientos del proceso para el préstamo y uso de parques y escenarios.
Verificar que se publique la programación actualizada del parque y sus escenarios.</t>
  </si>
  <si>
    <t xml:space="preserve">Visita de seguimiento y control realizada por  persona asignada por el proceso para verificar que el responsable de parque esté cumpliendo con los requisitos haciendo uso de lista de chequeo. 
Conciliación de ingresos de manera mensual analizando el comportamiento  histórico de aprovechamiento económico del parque. </t>
  </si>
  <si>
    <t xml:space="preserve">
Realizar informe de visita y se solicitan medidas correctivas al responsable del parque.
Realizar requerimiento al responsable del parque para corrección y ajuste de acciones.</t>
  </si>
  <si>
    <t>Informe de seguimiento  a las visitas.
Check List con información de cumplimiento de requisitos.</t>
  </si>
  <si>
    <t>Aceptar</t>
  </si>
  <si>
    <t>Realizar el seguimiento mensual a los hallazgos identificados en los informes de las visitas de seguimiento y control, relacionados con el cumplimiento de requisitos a nivel documental, diligenciamiento y liquidación de permisos.</t>
  </si>
  <si>
    <t>Responsable Área de Administración de Escenarios.
Profesional contratista de seguimiento y control.</t>
  </si>
  <si>
    <t>(No. de informes de respuesta emitidos/Total de informes realizados en las visitas mensuales de seguimiento y control)*100
Meta: 100%</t>
  </si>
  <si>
    <t>Recurso humano: Personal contratista  financiado por el proyecto de inversión:   Sostenibilidad  y mejoramiento  de parques, espacios de vida.</t>
  </si>
  <si>
    <t>Proceso Administración y Mantenimiento de Parques y Escenarios: No se manifestó al respecto</t>
  </si>
  <si>
    <t xml:space="preserve">La Oficina de Control Interno, no logró evaluar la efectividad de los controles, porque no fue reportado el seguimiento ni las evidencias sobre la práctica de los controles del riesgo inherente. Se recomienda informar sobre lo pertinente. Igual situación se presente con el seguimiento al Plan de acción no hay evidencia que soporte el seguimiento.
No se reporta medición del indicador asociado al plan. </t>
  </si>
  <si>
    <t>Baja capacidad de control institucional para la administración temporal del uso del espacio público</t>
  </si>
  <si>
    <t>Servicio a la Ciudadanía</t>
  </si>
  <si>
    <t>RC- Servicio a la Ciudadanía 001</t>
  </si>
  <si>
    <t>Desempeño de los procesos: Flujo de información y uso sistemático del conocimiento que determinan la interacción con otros procesos y la mejora del desempeño institucional</t>
  </si>
  <si>
    <t>Políticos: Relacionamiento del Estado con la ciudadanía</t>
  </si>
  <si>
    <t xml:space="preserve">Manipulación de la información contenida en sistemas de información y/o bases de datos </t>
  </si>
  <si>
    <t>Omitir el registro de una PQRDS en los sistemas de información y/o bases de datos con el fin de no dejar trazabilidad de estas para el beneficio propio o de  un tercero</t>
  </si>
  <si>
    <t>Investigaciones disciplinarias, fiscales o penales.
Pérdida de imagen o reputación institucional.</t>
  </si>
  <si>
    <t>Responsable Área de Atención al Cliente, Quejas y Reclamos</t>
  </si>
  <si>
    <t>Cada vez que ingresa una PQRDS</t>
  </si>
  <si>
    <t>Verificar que para cada PQRDS le corresponda un radicado ORFEO y SDQS.</t>
  </si>
  <si>
    <t>Comparando la información de los aplicativos.</t>
  </si>
  <si>
    <t>Ingresar la información a la base de datos.</t>
  </si>
  <si>
    <t>Base de datos actualizada</t>
  </si>
  <si>
    <t>Implementar interface para que a las PQRDS se les asigne su radicado SDQS y ORFEO de manera simultánea, lo cual evita que se omita la gestión de su respuesta.</t>
  </si>
  <si>
    <t>30 de agosto de 2020</t>
  </si>
  <si>
    <t>Interfaz unificada y en operación
Meta: 100% de la interfaz unificada</t>
  </si>
  <si>
    <t>Recurso humano: Funcionarios y personal contratistas  del Área de Atención al Cliente, Quejas y Reclamos y Área de Sistemas  financiado por el proyecto  de inversión: Fortalecimiento de la gestión institucional de cara a la ciudadanía
Recurso  logístico : Interface</t>
  </si>
  <si>
    <t xml:space="preserve">El proceso de armonización de los programas ORFEO y Bogotá Te Escucha fue adelantado por la Oficina de Atención al Cliente, Quejas y Reclamos a través de reunión conjuntas con los profesionales responsables de este asunto del Área de Sistemas. En el mes de agosto se realizaron 2 reuniones, la primera el 3 de agosto y la segunda el día 14 del mismo mes, en las cuales se actualizo el acceso del Área de Sistemas al ambiente de prueba de la plataforma Bogotá Te Escucha para poder facilitar la armonización con el sistema ORFEO.  
Actualmente la sincronización de ambos sistemas se encuentra funcional únicamente en el ambiente de pruebas de ambas plataformas y está a la espera de la modificación de los procesos respectivos para iniciar la puesta en producción.  
</t>
  </si>
  <si>
    <t>La Oficina de Control Interno, no logró evaluar la efectividad de los controles, porque no fue reportado el seguimiento ni las evidencias sobre la práctica de los controles del riesgo inherente.
Con relación a él plan de acción propuesto, se evidencia avances, sin embargo es importante que al interior del proceso se implementen acciones adicionales de control que permitan monitorear y hacer seguimiento una vez se implemente la  interface para que a las PQRDS se les asigne su radicado SDQS y ORFEO de manera simultánea.</t>
  </si>
  <si>
    <t>Gestión de Recursos Físicos</t>
  </si>
  <si>
    <t>RC- Gestión de Recursos Físicos 001</t>
  </si>
  <si>
    <t>Falta de verificación oportuna de los inventarios físicos de los bienes devolutivos en servicio</t>
  </si>
  <si>
    <t>Posible apropiación de bienes por parte de un servidor público de la entidad.</t>
  </si>
  <si>
    <t>Investigaciones disciplinarias, fiscales o penales para el tercero responsable de los bienes a cargo y/o encargado de bodega.
Retrasos o interrupción en la realización de las actividades y  operaciones de las diferentes áreas de la entidad.</t>
  </si>
  <si>
    <t>Subdirector(a) Administrativo(a) y Financiero(a)
Responsable Área Apoyo Corporativo</t>
  </si>
  <si>
    <t>Almacenista General</t>
  </si>
  <si>
    <t>Cada vez que realice una toma física de inventario de bienes de la entidad</t>
  </si>
  <si>
    <t>Validar la existencia de los bienes a cargo de funcionarios y contratistas para asegurar la custodia y buen uso de los bienes devolutivos de la entidad.</t>
  </si>
  <si>
    <t>Se utilizan varios mecanismos para la ejecución de este control donde se destacan:
La realización de  inventarios  aleatorios y  de ley.
La Oficina de Control Interno  realiza auditorías al Almacén General para validar los inventarios de la entidad. 
Se registra en el sistema de información financiera la totalidad de los bienes de la entidad.
Por último , se realiza conciliación con el Área de Contabilidad, con el fin de comparar la información financiera con los bienes inventariados.</t>
  </si>
  <si>
    <t>Se denuncia el acto y se realiza el procedimiento respectivo de restitución del bien y a su vez se reporta a los entes de vigilancia y control para dar inicio a los procesos sancionatorios.</t>
  </si>
  <si>
    <t>Se deja registro en actas de Comité de Inventarios donde interviene la Oficina de Control Interno y queda evidencia de la toma de decisiones frente a los bienes de la entidad.
El sistema de información financiera de la entidad genera comprobantes de ingreso y egreso de los bienes cargados en el inventario.
Al final de cada vigencia el Almacén General genera un Informe de Toma Física con el reporte de la totalidad de los bienes de la entidad. 
Se deja registro de la entrada y salida por parte de la empresa de vigilancia como evidencia del movimiento de los bienes de la entidad.</t>
  </si>
  <si>
    <t>Realizar dos tomas físicas aleatorias a los bienes devolutivos de la entidad.</t>
  </si>
  <si>
    <t>30 de junio y 31 de diciembre de 2020</t>
  </si>
  <si>
    <t>Número de tomas físicas aleatorias realizadas
Meta: 2 tomas físicas</t>
  </si>
  <si>
    <t>Recurso humano: Funcionarios y personal contratista   del  Área de Almacén General financiado por el proyecto  de inversión: Fortalecimiento de la gestión institucional de cara a la ciudadanía.</t>
  </si>
  <si>
    <t>Proceso Gestión de Recursos Físicos: No se manifestó al respecto</t>
  </si>
  <si>
    <t>El proceso no reporto seguimiento con corte a 31 de agosto. A la fecha el proceso no ha realizado seguimiento a la actividad del control ni el plan de acción. 
Se mantienen las observaciones realizadas por la Oficina de Control Interno en el primer seguimiento con corte a 30 de abril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</si>
</sst>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22" x14ac:knownFonts="1">
    <font>
      <sz val="11"/>
      <color rgb="FF000000"/>
      <name val="Calibri"/>
      <family val="2"/>
      <charset val="1"/>
    </font>
    <font>
      <sz val="11"/>
      <color theme="1"/>
      <name val="Calibri"/>
      <family val="2"/>
      <scheme val="minor"/>
    </font>
    <font>
      <sz val="11"/>
      <color rgb="FF000000"/>
      <name val="Calibri"/>
      <family val="2"/>
      <charset val="1"/>
    </font>
    <font>
      <sz val="10"/>
      <color rgb="FF000000"/>
      <name val="Calibri"/>
      <family val="2"/>
      <charset val="1"/>
    </font>
    <font>
      <b/>
      <sz val="10"/>
      <color theme="1"/>
      <name val="Calibri"/>
      <family val="2"/>
      <scheme val="minor"/>
    </font>
    <font>
      <b/>
      <sz val="10"/>
      <name val="Calibri"/>
      <family val="2"/>
      <scheme val="minor"/>
    </font>
    <font>
      <sz val="10"/>
      <name val="Calibri"/>
      <family val="2"/>
    </font>
    <font>
      <b/>
      <sz val="10"/>
      <name val="Calibri"/>
      <family val="2"/>
    </font>
    <font>
      <sz val="10"/>
      <color rgb="FF000000"/>
      <name val="Calibri"/>
      <family val="2"/>
    </font>
    <font>
      <sz val="11"/>
      <color indexed="8"/>
      <name val="Calibri"/>
      <family val="2"/>
      <charset val="1"/>
    </font>
    <font>
      <sz val="10"/>
      <name val="Arial"/>
      <family val="2"/>
    </font>
    <font>
      <sz val="10"/>
      <name val="Calibri"/>
      <family val="2"/>
      <scheme val="minor"/>
    </font>
    <font>
      <sz val="10"/>
      <color theme="1"/>
      <name val="Calibri"/>
      <family val="2"/>
      <scheme val="minor"/>
    </font>
    <font>
      <sz val="10"/>
      <color rgb="FFFF0000"/>
      <name val="Calibri"/>
      <family val="2"/>
      <scheme val="minor"/>
    </font>
    <font>
      <b/>
      <sz val="10"/>
      <color theme="1"/>
      <name val="Arial Narrow"/>
      <family val="2"/>
    </font>
    <font>
      <sz val="10"/>
      <color theme="1"/>
      <name val="Arial Narrow"/>
      <family val="2"/>
    </font>
    <font>
      <sz val="10"/>
      <name val="Arial Narrow"/>
      <family val="2"/>
    </font>
    <font>
      <b/>
      <sz val="10"/>
      <color rgb="FFFF0000"/>
      <name val="Calibri"/>
      <family val="2"/>
      <scheme val="minor"/>
    </font>
    <font>
      <sz val="10"/>
      <name val="Calibri"/>
      <family val="2"/>
      <charset val="1"/>
    </font>
    <font>
      <b/>
      <sz val="10"/>
      <name val="Calibri"/>
      <family val="2"/>
      <charset val="1"/>
    </font>
    <font>
      <sz val="10"/>
      <color rgb="FFFF0000"/>
      <name val="Calibri"/>
      <family val="2"/>
    </font>
    <font>
      <sz val="10"/>
      <color theme="1"/>
      <name val="Calibri"/>
      <family val="2"/>
      <charset val="1"/>
    </font>
  </fonts>
  <fills count="1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A3A1D5"/>
        <bgColor indexed="64"/>
      </patternFill>
    </fill>
    <fill>
      <patternFill patternType="solid">
        <fgColor rgb="FFFFFFFF"/>
        <bgColor rgb="FF000000"/>
      </patternFill>
    </fill>
    <fill>
      <patternFill patternType="solid">
        <fgColor rgb="FFFFFFFF"/>
        <bgColor rgb="FFFFFFCC"/>
      </patternFill>
    </fill>
    <fill>
      <patternFill patternType="solid">
        <fgColor theme="4" tint="0.79998168889431442"/>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FF"/>
        <bgColor rgb="FFFBE5D6"/>
      </patternFill>
    </fill>
    <fill>
      <patternFill patternType="solid">
        <fgColor theme="0"/>
        <bgColor rgb="FFFBE5D6"/>
      </patternFill>
    </fill>
    <fill>
      <patternFill patternType="solid">
        <fgColor rgb="FFFFC00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9" fillId="0" borderId="0"/>
    <xf numFmtId="0" fontId="1" fillId="0" borderId="0"/>
    <xf numFmtId="0" fontId="2" fillId="0" borderId="0"/>
  </cellStyleXfs>
  <cellXfs count="273">
    <xf numFmtId="0" fontId="0" fillId="0" borderId="0" xfId="0"/>
    <xf numFmtId="0" fontId="3" fillId="2" borderId="0" xfId="0" applyFont="1" applyFill="1"/>
    <xf numFmtId="0" fontId="4" fillId="2" borderId="0" xfId="0" applyFont="1" applyFill="1" applyAlignment="1">
      <alignment horizontal="center" vertical="center"/>
    </xf>
    <xf numFmtId="0" fontId="3" fillId="2" borderId="0" xfId="0" applyFont="1" applyFill="1" applyAlignment="1">
      <alignment horizontal="justify" vertical="center"/>
    </xf>
    <xf numFmtId="0" fontId="4" fillId="2" borderId="0" xfId="0" applyFont="1" applyFill="1" applyAlignment="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3" fillId="2" borderId="0" xfId="0" applyFont="1" applyFill="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6" fillId="0" borderId="7" xfId="0" applyFont="1" applyBorder="1" applyAlignment="1">
      <alignment horizontal="left" vertical="center" wrapText="1"/>
    </xf>
    <xf numFmtId="0" fontId="6" fillId="5" borderId="7" xfId="0" applyFont="1" applyFill="1" applyBorder="1" applyAlignment="1">
      <alignment horizontal="left" vertical="center"/>
    </xf>
    <xf numFmtId="0" fontId="7" fillId="0" borderId="7" xfId="0" applyFont="1" applyBorder="1" applyAlignment="1">
      <alignment horizontal="left" vertical="center" wrapText="1"/>
    </xf>
    <xf numFmtId="0" fontId="6" fillId="0" borderId="2" xfId="0" applyFont="1" applyBorder="1" applyAlignment="1">
      <alignment horizontal="left" vertical="center" wrapText="1"/>
    </xf>
    <xf numFmtId="0" fontId="8" fillId="0" borderId="7" xfId="0" applyFont="1" applyBorder="1" applyAlignment="1">
      <alignment horizontal="left" vertical="center" wrapText="1"/>
    </xf>
    <xf numFmtId="0" fontId="6" fillId="6" borderId="7" xfId="1" applyFont="1" applyFill="1" applyBorder="1" applyAlignment="1">
      <alignment horizontal="left" vertical="center" wrapText="1"/>
    </xf>
    <xf numFmtId="14" fontId="6" fillId="0" borderId="7" xfId="0" applyNumberFormat="1"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3" fillId="2" borderId="9" xfId="0" applyFont="1" applyFill="1" applyBorder="1" applyAlignment="1">
      <alignment horizontal="center" vertical="center" wrapText="1"/>
    </xf>
    <xf numFmtId="0" fontId="6" fillId="5"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5" borderId="10" xfId="0" applyFont="1" applyFill="1" applyBorder="1" applyAlignment="1">
      <alignment horizontal="left" vertical="center"/>
    </xf>
    <xf numFmtId="0" fontId="6" fillId="0" borderId="11" xfId="0" applyFont="1" applyBorder="1" applyAlignment="1">
      <alignment horizontal="left" vertical="center" wrapText="1"/>
    </xf>
    <xf numFmtId="0" fontId="7" fillId="0" borderId="10" xfId="0" applyFont="1" applyBorder="1" applyAlignment="1">
      <alignment horizontal="left" vertical="center" wrapText="1"/>
    </xf>
    <xf numFmtId="0" fontId="6" fillId="0" borderId="12" xfId="0" applyFont="1" applyBorder="1" applyAlignment="1">
      <alignment horizontal="left" vertical="center" wrapText="1"/>
    </xf>
    <xf numFmtId="0" fontId="8" fillId="0" borderId="10" xfId="0" applyFont="1" applyBorder="1" applyAlignment="1">
      <alignment horizontal="left" vertical="center" wrapText="1"/>
    </xf>
    <xf numFmtId="0" fontId="6" fillId="6" borderId="10" xfId="1" applyFont="1" applyFill="1" applyBorder="1" applyAlignment="1">
      <alignment horizontal="left" vertical="center" wrapText="1"/>
    </xf>
    <xf numFmtId="14" fontId="6" fillId="0" borderId="10"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0" fillId="0" borderId="12" xfId="0" applyFont="1" applyBorder="1" applyAlignment="1">
      <alignment horizontal="justify" vertical="center" wrapText="1"/>
    </xf>
    <xf numFmtId="0" fontId="10" fillId="0" borderId="14" xfId="0" applyFont="1" applyBorder="1" applyAlignment="1">
      <alignment horizontal="justify" vertical="center" wrapText="1"/>
    </xf>
    <xf numFmtId="0" fontId="6" fillId="5" borderId="12" xfId="0" applyFont="1" applyFill="1" applyBorder="1" applyAlignment="1">
      <alignment horizontal="left" vertical="center" wrapText="1"/>
    </xf>
    <xf numFmtId="0" fontId="6" fillId="5" borderId="12" xfId="0" applyFont="1" applyFill="1" applyBorder="1" applyAlignment="1">
      <alignment horizontal="left" vertical="center"/>
    </xf>
    <xf numFmtId="0" fontId="7" fillId="0" borderId="12" xfId="0" applyFont="1" applyBorder="1" applyAlignment="1">
      <alignment horizontal="left" vertical="center" wrapText="1"/>
    </xf>
    <xf numFmtId="0" fontId="8" fillId="0" borderId="12" xfId="0" applyFont="1" applyBorder="1" applyAlignment="1">
      <alignment horizontal="left" vertical="center" wrapText="1"/>
    </xf>
    <xf numFmtId="0" fontId="6" fillId="0" borderId="12" xfId="1" applyFont="1" applyBorder="1" applyAlignment="1">
      <alignment horizontal="left" vertical="center" wrapText="1"/>
    </xf>
    <xf numFmtId="14" fontId="6" fillId="0" borderId="12" xfId="0" applyNumberFormat="1" applyFont="1" applyBorder="1" applyAlignment="1">
      <alignment horizontal="left" vertical="center" wrapText="1"/>
    </xf>
    <xf numFmtId="0" fontId="6" fillId="0" borderId="15" xfId="0" applyFont="1" applyBorder="1" applyAlignment="1">
      <alignment horizontal="left" vertical="center" wrapText="1"/>
    </xf>
    <xf numFmtId="0" fontId="10" fillId="0" borderId="12" xfId="0" applyFont="1" applyBorder="1" applyAlignment="1">
      <alignment horizontal="justify" vertical="center" wrapText="1"/>
    </xf>
    <xf numFmtId="0" fontId="10" fillId="0" borderId="14" xfId="0" applyFont="1" applyBorder="1" applyAlignment="1">
      <alignment horizontal="justify" vertical="center" wrapText="1"/>
    </xf>
    <xf numFmtId="0" fontId="6" fillId="6" borderId="12" xfId="1" applyFont="1" applyFill="1" applyBorder="1" applyAlignment="1">
      <alignment horizontal="left" vertical="center" wrapText="1"/>
    </xf>
    <xf numFmtId="0" fontId="6" fillId="5"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6" fillId="5" borderId="16" xfId="0" applyFont="1" applyFill="1" applyBorder="1" applyAlignment="1">
      <alignment horizontal="left" vertical="center"/>
    </xf>
    <xf numFmtId="0" fontId="7" fillId="0" borderId="16" xfId="0" applyFont="1" applyBorder="1" applyAlignment="1">
      <alignment horizontal="left" vertical="center" wrapText="1"/>
    </xf>
    <xf numFmtId="0" fontId="8" fillId="0" borderId="16" xfId="0" applyFont="1" applyBorder="1" applyAlignment="1">
      <alignment horizontal="left" vertical="center" wrapText="1"/>
    </xf>
    <xf numFmtId="0" fontId="3" fillId="0" borderId="14" xfId="0" applyFont="1" applyBorder="1" applyAlignment="1">
      <alignment horizontal="justify" vertical="center" wrapText="1"/>
    </xf>
    <xf numFmtId="0" fontId="3" fillId="2" borderId="17" xfId="0" applyFont="1" applyFill="1" applyBorder="1" applyAlignment="1">
      <alignment horizontal="center" vertical="center" wrapText="1"/>
    </xf>
    <xf numFmtId="0" fontId="6" fillId="5" borderId="11" xfId="0" applyFont="1" applyFill="1" applyBorder="1" applyAlignment="1">
      <alignment horizontal="left" vertical="center" wrapText="1"/>
    </xf>
    <xf numFmtId="0" fontId="6" fillId="5" borderId="11" xfId="0" applyFont="1" applyFill="1" applyBorder="1" applyAlignment="1">
      <alignment horizontal="left" vertical="center"/>
    </xf>
    <xf numFmtId="0" fontId="7" fillId="0" borderId="11" xfId="0" applyFont="1" applyBorder="1" applyAlignment="1">
      <alignment horizontal="left" vertical="center" wrapText="1"/>
    </xf>
    <xf numFmtId="0" fontId="6" fillId="0" borderId="16" xfId="0" applyFont="1" applyBorder="1" applyAlignment="1">
      <alignment horizontal="left" vertical="center" wrapText="1"/>
    </xf>
    <xf numFmtId="0" fontId="8" fillId="0" borderId="11" xfId="0" applyFont="1" applyBorder="1" applyAlignment="1">
      <alignment horizontal="left" vertical="center" wrapText="1"/>
    </xf>
    <xf numFmtId="0" fontId="6" fillId="6" borderId="16" xfId="1" applyFont="1" applyFill="1" applyBorder="1" applyAlignment="1">
      <alignment horizontal="left" vertical="center" wrapText="1"/>
    </xf>
    <xf numFmtId="0" fontId="6" fillId="5" borderId="16" xfId="0" applyFont="1" applyFill="1" applyBorder="1" applyAlignment="1">
      <alignment horizontal="left" vertical="center" wrapText="1"/>
    </xf>
    <xf numFmtId="14" fontId="6" fillId="0" borderId="16" xfId="0" applyNumberFormat="1" applyFont="1" applyBorder="1" applyAlignment="1">
      <alignment horizontal="left"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xf>
    <xf numFmtId="0" fontId="10" fillId="0" borderId="1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0" xfId="0" applyFont="1"/>
    <xf numFmtId="0" fontId="11" fillId="0" borderId="20"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7" xfId="2" applyFont="1" applyBorder="1" applyAlignment="1">
      <alignment horizontal="justify" vertical="center" wrapText="1"/>
    </xf>
    <xf numFmtId="0" fontId="11" fillId="0" borderId="7" xfId="2" applyFont="1" applyBorder="1" applyAlignment="1">
      <alignment horizontal="center" vertical="center"/>
    </xf>
    <xf numFmtId="0" fontId="5" fillId="7" borderId="7" xfId="2" applyFont="1" applyFill="1" applyBorder="1" applyAlignment="1">
      <alignment horizontal="center" vertical="center" wrapText="1"/>
    </xf>
    <xf numFmtId="0" fontId="12" fillId="0" borderId="7" xfId="2" applyFont="1" applyBorder="1" applyAlignment="1">
      <alignment horizontal="justify" vertical="center" wrapText="1"/>
    </xf>
    <xf numFmtId="0" fontId="5" fillId="7" borderId="7" xfId="2" applyFont="1" applyFill="1" applyBorder="1" applyAlignment="1">
      <alignment horizontal="justify" vertical="center" wrapText="1"/>
    </xf>
    <xf numFmtId="0" fontId="11" fillId="0" borderId="7" xfId="1" applyFont="1" applyBorder="1" applyAlignment="1">
      <alignment horizontal="justify" vertical="center" wrapText="1"/>
    </xf>
    <xf numFmtId="0" fontId="10" fillId="0" borderId="21" xfId="0" applyFont="1" applyBorder="1" applyAlignment="1">
      <alignment horizontal="justify" vertical="center" wrapText="1"/>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2" xfId="2" applyFont="1" applyBorder="1" applyAlignment="1">
      <alignment horizontal="justify" vertical="center" wrapText="1"/>
    </xf>
    <xf numFmtId="0" fontId="11" fillId="0" borderId="2" xfId="2" applyFont="1" applyBorder="1" applyAlignment="1">
      <alignment horizontal="center" vertical="center"/>
    </xf>
    <xf numFmtId="0" fontId="11" fillId="0" borderId="2" xfId="2" applyFont="1" applyBorder="1" applyAlignment="1">
      <alignment horizontal="justify" vertical="center" wrapText="1"/>
    </xf>
    <xf numFmtId="0" fontId="5" fillId="8" borderId="2" xfId="2"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2" xfId="2" applyFont="1" applyBorder="1" applyAlignment="1">
      <alignment horizontal="left" vertical="center" wrapText="1"/>
    </xf>
    <xf numFmtId="0" fontId="11" fillId="0" borderId="2" xfId="2" applyFont="1" applyBorder="1" applyAlignment="1">
      <alignment horizontal="left" vertical="center" wrapText="1"/>
    </xf>
    <xf numFmtId="0" fontId="12" fillId="0" borderId="2" xfId="2" applyFont="1" applyBorder="1" applyAlignment="1">
      <alignment horizontal="left" vertical="center" wrapText="1"/>
    </xf>
    <xf numFmtId="0" fontId="5" fillId="9" borderId="2" xfId="2" applyFont="1" applyFill="1" applyBorder="1" applyAlignment="1">
      <alignment horizontal="left" vertical="center" wrapText="1"/>
    </xf>
    <xf numFmtId="0" fontId="11" fillId="0" borderId="2" xfId="1" applyFont="1" applyBorder="1" applyAlignment="1">
      <alignment horizontal="justify" vertical="center" wrapText="1"/>
    </xf>
    <xf numFmtId="0" fontId="11" fillId="2" borderId="2" xfId="2" applyFont="1" applyFill="1" applyBorder="1" applyAlignment="1">
      <alignment horizontal="left" vertical="center" wrapText="1"/>
    </xf>
    <xf numFmtId="0" fontId="11" fillId="0" borderId="17"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6" xfId="2" applyFont="1" applyBorder="1" applyAlignment="1">
      <alignment horizontal="justify" vertical="center" wrapText="1"/>
    </xf>
    <xf numFmtId="0" fontId="11" fillId="0" borderId="16" xfId="2" applyFont="1" applyBorder="1" applyAlignment="1">
      <alignment horizontal="center" vertical="center"/>
    </xf>
    <xf numFmtId="0" fontId="11" fillId="0" borderId="16" xfId="2" applyFont="1" applyBorder="1" applyAlignment="1">
      <alignment horizontal="justify" vertical="center" wrapText="1"/>
    </xf>
    <xf numFmtId="0" fontId="5" fillId="8" borderId="16" xfId="2" applyFont="1" applyFill="1" applyBorder="1" applyAlignment="1">
      <alignment horizontal="center" vertical="center" wrapText="1"/>
    </xf>
    <xf numFmtId="0" fontId="11" fillId="0" borderId="16" xfId="2" applyFont="1" applyBorder="1" applyAlignment="1">
      <alignment horizontal="center" vertical="center" wrapText="1"/>
    </xf>
    <xf numFmtId="0" fontId="11" fillId="0" borderId="16" xfId="2" applyFont="1" applyBorder="1" applyAlignment="1">
      <alignment horizontal="left" vertical="center" wrapText="1"/>
    </xf>
    <xf numFmtId="0" fontId="11" fillId="0" borderId="16" xfId="2" applyFont="1" applyBorder="1" applyAlignment="1">
      <alignment horizontal="left" vertical="center" wrapText="1"/>
    </xf>
    <xf numFmtId="0" fontId="12" fillId="0" borderId="16" xfId="2" applyFont="1" applyBorder="1" applyAlignment="1">
      <alignment horizontal="left" vertical="center" wrapText="1"/>
    </xf>
    <xf numFmtId="0" fontId="5" fillId="9" borderId="16" xfId="2" applyFont="1" applyFill="1" applyBorder="1" applyAlignment="1">
      <alignment horizontal="left" vertical="center" wrapText="1"/>
    </xf>
    <xf numFmtId="0" fontId="11" fillId="0" borderId="16" xfId="1" applyFont="1" applyBorder="1" applyAlignment="1">
      <alignment horizontal="justify" vertical="center" wrapText="1"/>
    </xf>
    <xf numFmtId="0" fontId="11" fillId="2" borderId="16" xfId="2" applyFont="1" applyFill="1" applyBorder="1" applyAlignment="1">
      <alignment horizontal="left" vertical="center" wrapText="1"/>
    </xf>
    <xf numFmtId="0" fontId="11" fillId="0" borderId="16" xfId="2" applyFont="1" applyBorder="1" applyAlignment="1">
      <alignment horizontal="justify" vertical="center"/>
    </xf>
    <xf numFmtId="0" fontId="10" fillId="0" borderId="19" xfId="0" applyFont="1" applyBorder="1" applyAlignment="1">
      <alignment horizontal="justify" vertical="center" wrapText="1"/>
    </xf>
    <xf numFmtId="0" fontId="5" fillId="0" borderId="7" xfId="2" applyFont="1" applyBorder="1" applyAlignment="1">
      <alignment horizontal="center" vertical="center" wrapText="1"/>
    </xf>
    <xf numFmtId="0" fontId="11" fillId="0" borderId="7" xfId="2" applyFont="1" applyBorder="1" applyAlignment="1">
      <alignment horizontal="left" vertical="center" wrapText="1"/>
    </xf>
    <xf numFmtId="0" fontId="12" fillId="0" borderId="7" xfId="2" applyFont="1" applyBorder="1" applyAlignment="1">
      <alignment horizontal="left" vertical="center" wrapText="1"/>
    </xf>
    <xf numFmtId="0" fontId="5" fillId="0" borderId="7" xfId="2" applyFont="1" applyBorder="1" applyAlignment="1">
      <alignment horizontal="left" vertical="center" wrapText="1"/>
    </xf>
    <xf numFmtId="0" fontId="11" fillId="2" borderId="7" xfId="2" applyFont="1" applyFill="1" applyBorder="1" applyAlignment="1">
      <alignment horizontal="left" vertical="center" wrapText="1"/>
    </xf>
    <xf numFmtId="14" fontId="11" fillId="0" borderId="7" xfId="2" applyNumberFormat="1" applyFont="1" applyBorder="1" applyAlignment="1">
      <alignment horizontal="left" vertical="center" wrapText="1"/>
    </xf>
    <xf numFmtId="0" fontId="6" fillId="0" borderId="7" xfId="2" applyFont="1" applyBorder="1" applyAlignment="1">
      <alignment horizontal="justify" vertical="center" wrapText="1"/>
    </xf>
    <xf numFmtId="0" fontId="3" fillId="0" borderId="21" xfId="0" applyFont="1" applyBorder="1" applyAlignment="1">
      <alignment horizontal="justify" vertical="center" wrapText="1"/>
    </xf>
    <xf numFmtId="0" fontId="14" fillId="0" borderId="1" xfId="0" applyFont="1" applyBorder="1" applyAlignment="1">
      <alignment horizontal="center" vertical="center" wrapText="1"/>
    </xf>
    <xf numFmtId="0" fontId="15" fillId="0" borderId="2"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10" borderId="2" xfId="0" applyFont="1" applyFill="1" applyBorder="1" applyAlignment="1">
      <alignment vertical="center" wrapText="1"/>
    </xf>
    <xf numFmtId="0" fontId="15"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5" fillId="11" borderId="2" xfId="0" applyFont="1" applyFill="1" applyBorder="1" applyAlignment="1">
      <alignment vertical="center" wrapText="1"/>
    </xf>
    <xf numFmtId="164" fontId="15" fillId="0" borderId="2" xfId="0" applyNumberFormat="1" applyFont="1" applyBorder="1" applyAlignment="1">
      <alignment vertical="center" wrapText="1"/>
    </xf>
    <xf numFmtId="0" fontId="3" fillId="0" borderId="2" xfId="0" applyFont="1" applyBorder="1" applyAlignment="1">
      <alignment horizontal="justify" vertical="center"/>
    </xf>
    <xf numFmtId="0" fontId="3" fillId="0" borderId="3" xfId="0" applyFont="1" applyBorder="1" applyAlignment="1">
      <alignment horizontal="justify" vertical="center" wrapText="1"/>
    </xf>
    <xf numFmtId="0" fontId="14" fillId="0" borderId="17"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5" fillId="0" borderId="16" xfId="0" applyFont="1" applyBorder="1" applyAlignment="1">
      <alignment horizontal="left" vertical="center" wrapText="1"/>
    </xf>
    <xf numFmtId="0" fontId="15" fillId="11" borderId="16" xfId="0" applyFont="1" applyFill="1" applyBorder="1" applyAlignment="1">
      <alignment horizontal="center" vertical="center" wrapText="1"/>
    </xf>
    <xf numFmtId="0" fontId="14" fillId="0" borderId="16" xfId="0" applyFont="1" applyBorder="1" applyAlignment="1">
      <alignment horizontal="center" vertical="center" wrapText="1"/>
    </xf>
    <xf numFmtId="164" fontId="15" fillId="0" borderId="16" xfId="0" applyNumberFormat="1" applyFont="1" applyBorder="1" applyAlignment="1">
      <alignment horizontal="center" vertical="center" wrapText="1"/>
    </xf>
    <xf numFmtId="0" fontId="3" fillId="0" borderId="16" xfId="0" applyFont="1" applyBorder="1" applyAlignment="1">
      <alignment horizontal="justify" vertical="center" wrapText="1"/>
    </xf>
    <xf numFmtId="0" fontId="3" fillId="0" borderId="19" xfId="0" applyFont="1" applyBorder="1" applyAlignment="1">
      <alignment horizontal="justify" vertical="center" wrapText="1"/>
    </xf>
    <xf numFmtId="0" fontId="5" fillId="12" borderId="2" xfId="2" applyFont="1" applyFill="1" applyBorder="1" applyAlignment="1">
      <alignment horizontal="center" vertical="center" wrapText="1"/>
    </xf>
    <xf numFmtId="0" fontId="5" fillId="12" borderId="2" xfId="2" applyFont="1" applyFill="1" applyBorder="1" applyAlignment="1">
      <alignment horizontal="left" vertical="center" wrapText="1"/>
    </xf>
    <xf numFmtId="0" fontId="11" fillId="0" borderId="3" xfId="2" applyFont="1" applyBorder="1" applyAlignment="1">
      <alignment horizontal="justify" vertical="center" wrapText="1"/>
    </xf>
    <xf numFmtId="0" fontId="5" fillId="12" borderId="16" xfId="2" applyFont="1" applyFill="1" applyBorder="1" applyAlignment="1">
      <alignment horizontal="center" vertical="center" wrapText="1"/>
    </xf>
    <xf numFmtId="0" fontId="5" fillId="12" borderId="16" xfId="2" applyFont="1" applyFill="1" applyBorder="1" applyAlignment="1">
      <alignment horizontal="left" vertical="center" wrapText="1"/>
    </xf>
    <xf numFmtId="0" fontId="11" fillId="0" borderId="19" xfId="2" applyFont="1" applyBorder="1" applyAlignment="1">
      <alignment horizontal="justify" vertical="center" wrapText="1"/>
    </xf>
    <xf numFmtId="0" fontId="11" fillId="2" borderId="2" xfId="2" applyFont="1" applyFill="1" applyBorder="1" applyAlignment="1">
      <alignment horizontal="center" vertical="center" wrapText="1"/>
    </xf>
    <xf numFmtId="0" fontId="11" fillId="2" borderId="2" xfId="2" applyFont="1" applyFill="1" applyBorder="1" applyAlignment="1">
      <alignment horizontal="center" vertical="center"/>
    </xf>
    <xf numFmtId="0" fontId="5" fillId="0" borderId="2" xfId="2" applyFont="1" applyBorder="1" applyAlignment="1">
      <alignment horizontal="center" vertical="center" wrapText="1"/>
    </xf>
    <xf numFmtId="0" fontId="5" fillId="0" borderId="2" xfId="2" applyFont="1" applyBorder="1" applyAlignment="1">
      <alignment horizontal="left" vertical="center" wrapText="1"/>
    </xf>
    <xf numFmtId="0" fontId="3" fillId="0" borderId="3" xfId="0" applyFont="1" applyBorder="1" applyAlignment="1">
      <alignment horizontal="justify" vertical="center" wrapText="1"/>
    </xf>
    <xf numFmtId="0" fontId="11" fillId="0" borderId="9" xfId="2" applyFont="1" applyBorder="1" applyAlignment="1">
      <alignment horizontal="center" vertical="center" wrapText="1"/>
    </xf>
    <xf numFmtId="0" fontId="11" fillId="2" borderId="12" xfId="2" applyFont="1" applyFill="1" applyBorder="1" applyAlignment="1">
      <alignment horizontal="center" vertical="center" wrapText="1"/>
    </xf>
    <xf numFmtId="0" fontId="11" fillId="0" borderId="12" xfId="2" applyFont="1" applyBorder="1" applyAlignment="1">
      <alignment horizontal="justify" vertical="center" wrapText="1"/>
    </xf>
    <xf numFmtId="0" fontId="11" fillId="0" borderId="12" xfId="2" applyFont="1" applyBorder="1" applyAlignment="1">
      <alignment horizontal="center" vertical="center" wrapText="1"/>
    </xf>
    <xf numFmtId="0" fontId="11" fillId="2" borderId="12" xfId="2" applyFont="1" applyFill="1" applyBorder="1" applyAlignment="1">
      <alignment horizontal="center" vertical="center"/>
    </xf>
    <xf numFmtId="0" fontId="11" fillId="0" borderId="12" xfId="2" applyFont="1" applyBorder="1" applyAlignment="1">
      <alignment horizontal="justify" vertical="center" wrapText="1"/>
    </xf>
    <xf numFmtId="0" fontId="5" fillId="0" borderId="12"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12" xfId="2" applyFont="1" applyBorder="1" applyAlignment="1">
      <alignment horizontal="left" vertical="center" wrapText="1"/>
    </xf>
    <xf numFmtId="0" fontId="11" fillId="0" borderId="12" xfId="2" applyFont="1" applyBorder="1" applyAlignment="1">
      <alignment horizontal="left" vertical="center" wrapText="1"/>
    </xf>
    <xf numFmtId="0" fontId="12" fillId="0" borderId="12" xfId="2" applyFont="1" applyBorder="1" applyAlignment="1">
      <alignment horizontal="left" vertical="center" wrapText="1"/>
    </xf>
    <xf numFmtId="0" fontId="5" fillId="0" borderId="12" xfId="2" applyFont="1" applyBorder="1" applyAlignment="1">
      <alignment horizontal="left" vertical="center" wrapText="1"/>
    </xf>
    <xf numFmtId="0" fontId="11" fillId="0" borderId="12" xfId="1" applyFont="1" applyBorder="1" applyAlignment="1">
      <alignment horizontal="justify" vertical="center" wrapText="1"/>
    </xf>
    <xf numFmtId="0" fontId="11" fillId="2" borderId="12" xfId="2" applyFont="1" applyFill="1" applyBorder="1" applyAlignment="1">
      <alignment horizontal="left" vertical="center" wrapText="1"/>
    </xf>
    <xf numFmtId="0" fontId="11" fillId="0" borderId="12" xfId="2" applyFont="1" applyBorder="1" applyAlignment="1">
      <alignment horizontal="justify" vertical="center"/>
    </xf>
    <xf numFmtId="0" fontId="11" fillId="2" borderId="16" xfId="2" applyFont="1" applyFill="1" applyBorder="1" applyAlignment="1">
      <alignment horizontal="center" vertical="center" wrapText="1"/>
    </xf>
    <xf numFmtId="0" fontId="11" fillId="2" borderId="16" xfId="2" applyFont="1" applyFill="1" applyBorder="1" applyAlignment="1">
      <alignment horizontal="center" vertical="center"/>
    </xf>
    <xf numFmtId="0" fontId="5" fillId="0" borderId="16" xfId="2" applyFont="1" applyBorder="1" applyAlignment="1">
      <alignment horizontal="center" vertical="center" wrapText="1"/>
    </xf>
    <xf numFmtId="0" fontId="5" fillId="0" borderId="16" xfId="2" applyFont="1" applyBorder="1" applyAlignment="1">
      <alignment horizontal="left" vertical="center" wrapText="1"/>
    </xf>
    <xf numFmtId="0" fontId="11" fillId="2" borderId="7" xfId="2" applyFont="1" applyFill="1" applyBorder="1" applyAlignment="1">
      <alignment horizontal="center" vertical="center" wrapText="1"/>
    </xf>
    <xf numFmtId="0" fontId="11" fillId="2" borderId="7" xfId="2" applyFont="1" applyFill="1" applyBorder="1" applyAlignment="1">
      <alignment horizontal="center" vertical="center"/>
    </xf>
    <xf numFmtId="0" fontId="5" fillId="0" borderId="7" xfId="2" applyFont="1" applyBorder="1" applyAlignment="1">
      <alignment vertical="center" wrapText="1"/>
    </xf>
    <xf numFmtId="0" fontId="5" fillId="9" borderId="7" xfId="2" applyFont="1" applyFill="1" applyBorder="1" applyAlignment="1">
      <alignment horizontal="left" vertical="center" wrapText="1"/>
    </xf>
    <xf numFmtId="0" fontId="5" fillId="9" borderId="7" xfId="2" applyFont="1" applyFill="1" applyBorder="1" applyAlignment="1">
      <alignment horizontal="center" vertical="center" wrapText="1"/>
    </xf>
    <xf numFmtId="0" fontId="18" fillId="0" borderId="1" xfId="0" applyFont="1" applyBorder="1" applyAlignment="1">
      <alignment horizontal="left" vertical="center" wrapText="1"/>
    </xf>
    <xf numFmtId="0" fontId="18" fillId="13" borderId="2" xfId="0" applyFont="1" applyFill="1" applyBorder="1" applyAlignment="1">
      <alignment horizontal="left" vertical="center" wrapText="1"/>
    </xf>
    <xf numFmtId="0" fontId="18" fillId="0" borderId="2" xfId="0" applyFont="1" applyBorder="1" applyAlignment="1">
      <alignment horizontal="left" vertical="center" wrapText="1"/>
    </xf>
    <xf numFmtId="0" fontId="18" fillId="13" borderId="2" xfId="0" applyFont="1" applyFill="1" applyBorder="1" applyAlignment="1">
      <alignment horizontal="left" vertical="center"/>
    </xf>
    <xf numFmtId="0" fontId="18" fillId="0" borderId="2" xfId="0" applyFont="1" applyBorder="1" applyAlignment="1">
      <alignment horizontal="left" vertical="center" wrapText="1"/>
    </xf>
    <xf numFmtId="0" fontId="19" fillId="0" borderId="2" xfId="0" applyFont="1" applyBorder="1" applyAlignment="1">
      <alignment horizontal="left" vertical="center" wrapText="1"/>
    </xf>
    <xf numFmtId="0" fontId="18" fillId="13" borderId="2" xfId="0" applyFont="1" applyFill="1" applyBorder="1" applyAlignment="1">
      <alignment horizontal="left" vertical="center" wrapText="1"/>
    </xf>
    <xf numFmtId="0" fontId="3" fillId="0" borderId="2" xfId="0" applyFont="1" applyBorder="1" applyAlignment="1">
      <alignment horizontal="left" vertical="center" wrapText="1"/>
    </xf>
    <xf numFmtId="1" fontId="18" fillId="13" borderId="2" xfId="3" applyNumberFormat="1" applyFont="1" applyFill="1" applyBorder="1" applyAlignment="1">
      <alignment horizontal="left" vertical="center" wrapText="1"/>
    </xf>
    <xf numFmtId="14" fontId="18" fillId="0" borderId="2"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0" fontId="18" fillId="0" borderId="3" xfId="0" applyFont="1" applyBorder="1" applyAlignment="1">
      <alignment horizontal="justify" vertical="center" wrapText="1"/>
    </xf>
    <xf numFmtId="0" fontId="18" fillId="13" borderId="22" xfId="0" applyFont="1" applyFill="1" applyBorder="1" applyAlignment="1">
      <alignment horizontal="center" vertical="center"/>
    </xf>
    <xf numFmtId="0" fontId="18" fillId="0" borderId="9" xfId="0" applyFont="1" applyBorder="1" applyAlignment="1">
      <alignment horizontal="left" vertical="center" wrapText="1"/>
    </xf>
    <xf numFmtId="0" fontId="18" fillId="13" borderId="12" xfId="0" applyFont="1" applyFill="1" applyBorder="1" applyAlignment="1">
      <alignment horizontal="left" vertical="center" wrapText="1"/>
    </xf>
    <xf numFmtId="0" fontId="18" fillId="0" borderId="12" xfId="0" applyFont="1" applyBorder="1" applyAlignment="1">
      <alignment horizontal="left" vertical="center" wrapText="1"/>
    </xf>
    <xf numFmtId="0" fontId="18" fillId="13" borderId="12" xfId="0" applyFont="1" applyFill="1" applyBorder="1" applyAlignment="1">
      <alignment horizontal="left" vertical="center"/>
    </xf>
    <xf numFmtId="0" fontId="18" fillId="0" borderId="12" xfId="0" applyFont="1" applyBorder="1" applyAlignment="1">
      <alignment horizontal="left" vertical="center" wrapText="1"/>
    </xf>
    <xf numFmtId="0" fontId="19" fillId="0" borderId="12" xfId="0" applyFont="1" applyBorder="1" applyAlignment="1">
      <alignment horizontal="left" vertical="center" wrapText="1"/>
    </xf>
    <xf numFmtId="0" fontId="18" fillId="13" borderId="12" xfId="0" applyFont="1" applyFill="1" applyBorder="1" applyAlignment="1">
      <alignment horizontal="left" vertical="center" wrapText="1"/>
    </xf>
    <xf numFmtId="0" fontId="3" fillId="0" borderId="12" xfId="0" applyFont="1" applyBorder="1" applyAlignment="1">
      <alignment horizontal="left" vertical="center" wrapText="1"/>
    </xf>
    <xf numFmtId="1" fontId="18" fillId="13" borderId="12" xfId="3" applyNumberFormat="1" applyFont="1" applyFill="1" applyBorder="1" applyAlignment="1">
      <alignment horizontal="left" vertical="center" wrapText="1"/>
    </xf>
    <xf numFmtId="14"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horizontal="justify" vertical="center" wrapText="1"/>
    </xf>
    <xf numFmtId="0" fontId="18" fillId="0" borderId="14" xfId="0" applyFont="1" applyBorder="1" applyAlignment="1">
      <alignment horizontal="justify" vertical="center" wrapText="1"/>
    </xf>
    <xf numFmtId="0" fontId="18" fillId="14" borderId="12" xfId="0" applyFont="1" applyFill="1" applyBorder="1" applyAlignment="1">
      <alignment horizontal="left" vertical="center" wrapText="1"/>
    </xf>
    <xf numFmtId="0" fontId="18" fillId="0" borderId="17" xfId="0" applyFont="1" applyBorder="1" applyAlignment="1">
      <alignment horizontal="left" vertical="center" wrapText="1"/>
    </xf>
    <xf numFmtId="0" fontId="18" fillId="13" borderId="16" xfId="0" applyFont="1" applyFill="1" applyBorder="1" applyAlignment="1">
      <alignment horizontal="left" vertical="center" wrapText="1"/>
    </xf>
    <xf numFmtId="0" fontId="18" fillId="0" borderId="16" xfId="0" applyFont="1" applyBorder="1" applyAlignment="1">
      <alignment horizontal="left" vertical="center" wrapText="1"/>
    </xf>
    <xf numFmtId="0" fontId="18" fillId="13" borderId="16" xfId="0" applyFont="1" applyFill="1" applyBorder="1" applyAlignment="1">
      <alignment horizontal="left" vertical="center"/>
    </xf>
    <xf numFmtId="0" fontId="18" fillId="0" borderId="16" xfId="0" applyFont="1" applyBorder="1" applyAlignment="1">
      <alignment horizontal="left" vertical="center" wrapText="1"/>
    </xf>
    <xf numFmtId="0" fontId="19" fillId="0" borderId="16" xfId="0" applyFont="1" applyBorder="1" applyAlignment="1">
      <alignment horizontal="left" vertical="center" wrapText="1"/>
    </xf>
    <xf numFmtId="0" fontId="18" fillId="13" borderId="16" xfId="0" applyFont="1" applyFill="1" applyBorder="1" applyAlignment="1">
      <alignment horizontal="left" vertical="center" wrapText="1"/>
    </xf>
    <xf numFmtId="0" fontId="3" fillId="0" borderId="16" xfId="0" applyFont="1" applyBorder="1" applyAlignment="1">
      <alignment horizontal="left" vertical="center" wrapText="1"/>
    </xf>
    <xf numFmtId="1" fontId="18" fillId="13" borderId="16" xfId="3" applyNumberFormat="1" applyFont="1" applyFill="1" applyBorder="1" applyAlignment="1">
      <alignment horizontal="left" vertical="center" wrapText="1"/>
    </xf>
    <xf numFmtId="14" fontId="18" fillId="0" borderId="16"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18" fillId="0" borderId="16" xfId="0" applyFont="1" applyBorder="1" applyAlignment="1">
      <alignment horizontal="justify" vertical="center" wrapText="1"/>
    </xf>
    <xf numFmtId="0" fontId="18" fillId="0" borderId="19" xfId="0" applyFont="1" applyBorder="1" applyAlignment="1">
      <alignment horizontal="justify" vertical="center" wrapText="1"/>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9" fillId="15" borderId="2" xfId="0" applyFont="1" applyFill="1" applyBorder="1" applyAlignment="1">
      <alignment horizontal="center" vertical="center" wrapText="1"/>
    </xf>
    <xf numFmtId="0" fontId="6" fillId="13" borderId="2"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18" fillId="13" borderId="2" xfId="0" applyFont="1" applyFill="1" applyBorder="1" applyAlignment="1">
      <alignment horizontal="left" vertical="center"/>
    </xf>
    <xf numFmtId="0" fontId="3" fillId="0" borderId="2" xfId="0" applyFont="1" applyBorder="1" applyAlignment="1">
      <alignment horizontal="left" vertical="center" wrapText="1"/>
    </xf>
    <xf numFmtId="0" fontId="21" fillId="13" borderId="2" xfId="0" applyFont="1" applyFill="1" applyBorder="1" applyAlignment="1">
      <alignment horizontal="left" vertical="center" wrapText="1"/>
    </xf>
    <xf numFmtId="0" fontId="21" fillId="13" borderId="2" xfId="0" applyFont="1" applyFill="1" applyBorder="1" applyAlignment="1">
      <alignment horizontal="left" vertical="center" wrapText="1"/>
    </xf>
    <xf numFmtId="0" fontId="18" fillId="14" borderId="16" xfId="0" applyFont="1" applyFill="1" applyBorder="1" applyAlignment="1">
      <alignment horizontal="left" vertical="center" wrapText="1"/>
    </xf>
    <xf numFmtId="0" fontId="18" fillId="2" borderId="16" xfId="0" applyFont="1" applyFill="1" applyBorder="1" applyAlignment="1">
      <alignment horizontal="center" vertical="center" wrapText="1"/>
    </xf>
    <xf numFmtId="0" fontId="18" fillId="13" borderId="16" xfId="0" applyFont="1" applyFill="1" applyBorder="1" applyAlignment="1">
      <alignment horizontal="center" vertical="center" wrapText="1"/>
    </xf>
    <xf numFmtId="0" fontId="19" fillId="15" borderId="16" xfId="0" applyFont="1" applyFill="1" applyBorder="1" applyAlignment="1">
      <alignment horizontal="center" vertical="center" wrapText="1"/>
    </xf>
    <xf numFmtId="0" fontId="18" fillId="2" borderId="16"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18" fillId="13" borderId="16" xfId="0" applyFont="1" applyFill="1" applyBorder="1" applyAlignment="1">
      <alignment horizontal="left" vertical="center"/>
    </xf>
    <xf numFmtId="0" fontId="3" fillId="0" borderId="16" xfId="0" applyFont="1" applyBorder="1" applyAlignment="1">
      <alignment horizontal="left" vertical="center" wrapText="1"/>
    </xf>
    <xf numFmtId="0" fontId="21" fillId="13" borderId="16" xfId="0" applyFont="1" applyFill="1" applyBorder="1" applyAlignment="1">
      <alignment horizontal="left" vertical="center" wrapText="1"/>
    </xf>
    <xf numFmtId="0" fontId="21" fillId="13" borderId="16"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9" fillId="9" borderId="2" xfId="0" applyFont="1" applyFill="1" applyBorder="1" applyAlignment="1">
      <alignment horizontal="left" vertical="center" wrapText="1"/>
    </xf>
    <xf numFmtId="0" fontId="18" fillId="13" borderId="2" xfId="3" applyFont="1" applyFill="1" applyBorder="1" applyAlignment="1">
      <alignment horizontal="left" vertical="center" wrapText="1"/>
    </xf>
    <xf numFmtId="1" fontId="18" fillId="13" borderId="2" xfId="0" applyNumberFormat="1" applyFont="1" applyFill="1" applyBorder="1" applyAlignment="1">
      <alignment horizontal="left" vertical="center" wrapText="1"/>
    </xf>
    <xf numFmtId="0" fontId="18" fillId="0" borderId="2" xfId="3" applyFont="1" applyBorder="1" applyAlignment="1">
      <alignment horizontal="left" vertical="center" wrapText="1"/>
    </xf>
    <xf numFmtId="0" fontId="18" fillId="2" borderId="12"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9" fillId="9" borderId="12" xfId="0" applyFont="1" applyFill="1" applyBorder="1" applyAlignment="1">
      <alignment horizontal="left" vertical="center" wrapText="1"/>
    </xf>
    <xf numFmtId="0" fontId="18" fillId="13" borderId="12" xfId="3" applyFont="1" applyFill="1" applyBorder="1" applyAlignment="1">
      <alignment horizontal="left" vertical="center" wrapText="1"/>
    </xf>
    <xf numFmtId="1" fontId="18" fillId="13" borderId="12" xfId="0" applyNumberFormat="1" applyFont="1" applyFill="1" applyBorder="1" applyAlignment="1">
      <alignment horizontal="left" vertical="center" wrapText="1"/>
    </xf>
    <xf numFmtId="0" fontId="18" fillId="0" borderId="12" xfId="3" applyFont="1" applyBorder="1" applyAlignment="1">
      <alignment horizontal="left" vertical="center" wrapText="1"/>
    </xf>
    <xf numFmtId="0" fontId="18" fillId="2" borderId="16" xfId="0" applyFont="1" applyFill="1" applyBorder="1" applyAlignment="1">
      <alignment horizontal="left" vertical="center" wrapText="1"/>
    </xf>
    <xf numFmtId="0" fontId="18" fillId="0" borderId="16" xfId="0" applyFont="1" applyBorder="1" applyAlignment="1">
      <alignment horizontal="left" vertical="center"/>
    </xf>
    <xf numFmtId="0" fontId="19" fillId="9" borderId="16" xfId="0" applyFont="1" applyFill="1" applyBorder="1" applyAlignment="1">
      <alignment horizontal="left" vertical="center" wrapText="1"/>
    </xf>
    <xf numFmtId="0" fontId="18" fillId="13" borderId="16" xfId="3" applyFont="1" applyFill="1" applyBorder="1" applyAlignment="1">
      <alignment horizontal="left" vertical="center" wrapText="1"/>
    </xf>
    <xf numFmtId="1" fontId="18" fillId="13" borderId="16" xfId="0" applyNumberFormat="1" applyFont="1" applyFill="1" applyBorder="1" applyAlignment="1">
      <alignment horizontal="left" vertical="center" wrapText="1"/>
    </xf>
    <xf numFmtId="0" fontId="18" fillId="0" borderId="16" xfId="3" applyFont="1" applyBorder="1" applyAlignment="1">
      <alignment horizontal="left" vertical="center" wrapText="1"/>
    </xf>
    <xf numFmtId="0" fontId="12" fillId="0" borderId="2" xfId="2" applyFont="1" applyBorder="1" applyAlignment="1">
      <alignment horizontal="center" vertical="center" wrapText="1"/>
    </xf>
    <xf numFmtId="14" fontId="11" fillId="0" borderId="2" xfId="2" applyNumberFormat="1" applyFont="1" applyBorder="1" applyAlignment="1">
      <alignment horizontal="left" vertical="center" wrapText="1"/>
    </xf>
    <xf numFmtId="0" fontId="3" fillId="0" borderId="2" xfId="0" applyFont="1" applyBorder="1" applyAlignment="1">
      <alignment horizontal="justify" vertical="center"/>
    </xf>
    <xf numFmtId="0" fontId="12" fillId="0" borderId="16" xfId="2" applyFont="1" applyBorder="1" applyAlignment="1">
      <alignment horizontal="center" vertical="center" wrapText="1"/>
    </xf>
    <xf numFmtId="14" fontId="11" fillId="0" borderId="16" xfId="2" applyNumberFormat="1" applyFont="1" applyBorder="1" applyAlignment="1">
      <alignment horizontal="left" vertical="center" wrapText="1"/>
    </xf>
    <xf numFmtId="0" fontId="3" fillId="0" borderId="16" xfId="0" applyFont="1" applyBorder="1" applyAlignment="1">
      <alignment horizontal="justify" vertical="center"/>
    </xf>
    <xf numFmtId="0" fontId="11" fillId="2" borderId="7" xfId="2" applyFont="1" applyFill="1" applyBorder="1" applyAlignment="1">
      <alignment horizontal="justify" vertical="center" wrapText="1"/>
    </xf>
    <xf numFmtId="0" fontId="11" fillId="0" borderId="23" xfId="2" applyFont="1" applyBorder="1" applyAlignment="1">
      <alignment horizontal="center" vertical="center" wrapText="1"/>
    </xf>
    <xf numFmtId="0" fontId="11" fillId="2" borderId="24" xfId="2" applyFont="1" applyFill="1" applyBorder="1" applyAlignment="1">
      <alignment horizontal="center" vertical="center" wrapText="1"/>
    </xf>
    <xf numFmtId="0" fontId="11" fillId="0" borderId="24" xfId="2" applyFont="1" applyBorder="1" applyAlignment="1">
      <alignment horizontal="justify" vertical="center" wrapText="1"/>
    </xf>
    <xf numFmtId="0" fontId="11" fillId="0" borderId="24" xfId="2" applyFont="1" applyBorder="1" applyAlignment="1">
      <alignment horizontal="center" vertical="center" wrapText="1"/>
    </xf>
    <xf numFmtId="0" fontId="11" fillId="2" borderId="24" xfId="2" applyFont="1" applyFill="1" applyBorder="1" applyAlignment="1">
      <alignment horizontal="center" vertical="center"/>
    </xf>
    <xf numFmtId="0" fontId="5" fillId="0" borderId="24" xfId="2" applyFont="1" applyBorder="1" applyAlignment="1">
      <alignment horizontal="center" vertical="center" wrapText="1"/>
    </xf>
    <xf numFmtId="0" fontId="11" fillId="2" borderId="24" xfId="2" applyFont="1" applyFill="1" applyBorder="1" applyAlignment="1">
      <alignment horizontal="justify" vertical="center" wrapText="1"/>
    </xf>
    <xf numFmtId="0" fontId="11" fillId="2" borderId="24" xfId="2" applyFont="1" applyFill="1" applyBorder="1" applyAlignment="1">
      <alignment horizontal="left" vertical="center"/>
    </xf>
    <xf numFmtId="0" fontId="11" fillId="0" borderId="24" xfId="2" applyFont="1" applyBorder="1" applyAlignment="1">
      <alignment horizontal="left" vertical="center" wrapText="1"/>
    </xf>
    <xf numFmtId="0" fontId="12" fillId="0" borderId="24" xfId="2" applyFont="1" applyBorder="1" applyAlignment="1">
      <alignment horizontal="left" vertical="center" wrapText="1"/>
    </xf>
    <xf numFmtId="0" fontId="5" fillId="0" borderId="24" xfId="2" applyFont="1" applyBorder="1" applyAlignment="1">
      <alignment horizontal="left" vertical="center" wrapText="1"/>
    </xf>
    <xf numFmtId="0" fontId="11" fillId="0" borderId="24" xfId="1" applyFont="1" applyBorder="1" applyAlignment="1">
      <alignment horizontal="justify" vertical="center" wrapText="1"/>
    </xf>
    <xf numFmtId="0" fontId="11" fillId="2" borderId="24" xfId="2" applyFont="1" applyFill="1" applyBorder="1" applyAlignment="1">
      <alignment horizontal="left"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cellXfs>
  <cellStyles count="4">
    <cellStyle name="Normal" xfId="0" builtinId="0"/>
    <cellStyle name="Normal 2 2" xfId="2" xr:uid="{8C9A419A-2F6A-47A6-BC07-F5C219EABB39}"/>
    <cellStyle name="Normal 3" xfId="1" xr:uid="{0812F0E8-2350-42CF-BE54-4464EB8914FB}"/>
    <cellStyle name="TableStyleLight1" xfId="3" xr:uid="{483926B4-93B9-4C01-8F22-6E24AE7F704E}"/>
  </cellStyles>
  <dxfs count="117">
    <dxf>
      <font>
        <sz val="11"/>
        <color rgb="FF000000"/>
        <name val="Calibri"/>
      </font>
      <fill>
        <patternFill>
          <bgColor rgb="FFED7D31"/>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ont>
        <sz val="11"/>
        <color rgb="FF000000"/>
        <name val="Calibri"/>
      </font>
      <fill>
        <patternFill>
          <bgColor rgb="FFED7D31"/>
        </patternFill>
      </fill>
    </dxf>
    <dxf>
      <font>
        <sz val="11"/>
        <color rgb="FF000000"/>
        <name val="Calibri"/>
      </font>
      <fill>
        <patternFill>
          <bgColor rgb="FFFF0000"/>
        </patternFill>
      </fill>
    </dxf>
    <dxf>
      <font>
        <sz val="11"/>
        <color rgb="FF000000"/>
        <name val="Calibri"/>
      </font>
      <fill>
        <patternFill>
          <bgColor rgb="FFED7D31"/>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FF0000"/>
        </patternFill>
      </fill>
    </dxf>
    <dxf>
      <font>
        <sz val="11"/>
        <color rgb="FF000000"/>
        <name val="Calibri"/>
      </font>
      <fill>
        <patternFill>
          <bgColor rgb="FFED7D31"/>
        </patternFill>
      </fill>
    </dxf>
    <dxf>
      <font>
        <sz val="11"/>
        <color rgb="FF000000"/>
        <name val="Calibri"/>
      </font>
      <fill>
        <patternFill>
          <bgColor rgb="FFFFFF00"/>
        </patternFill>
      </fill>
    </dxf>
    <dxf>
      <font>
        <sz val="11"/>
        <color rgb="FF000000"/>
        <name val="Calibri"/>
      </font>
      <fill>
        <patternFill>
          <bgColor rgb="FF00B050"/>
        </patternFill>
      </fill>
    </dxf>
    <dxf>
      <font>
        <sz val="11"/>
        <color rgb="FF000000"/>
        <name val="Calibri"/>
      </font>
      <fill>
        <patternFill>
          <bgColor rgb="FFED7D31"/>
        </patternFill>
      </fill>
    </dxf>
    <dxf>
      <font>
        <sz val="11"/>
        <color rgb="FF000000"/>
        <name val="Calibri"/>
      </font>
      <fill>
        <patternFill>
          <bgColor rgb="FF00B050"/>
        </patternFill>
      </fill>
    </dxf>
    <dxf>
      <font>
        <sz val="11"/>
        <color rgb="FF000000"/>
        <name val="Calibri"/>
      </font>
      <fill>
        <patternFill>
          <bgColor rgb="FFED7D31"/>
        </patternFill>
      </fill>
    </dxf>
    <dxf>
      <font>
        <sz val="11"/>
        <color rgb="FF000000"/>
        <name val="Calibri"/>
      </font>
      <fill>
        <patternFill>
          <bgColor rgb="FFFF0000"/>
        </patternFill>
      </fill>
    </dxf>
    <dxf>
      <font>
        <sz val="11"/>
        <color rgb="FF000000"/>
        <name val="Calibri"/>
      </font>
      <fill>
        <patternFill>
          <bgColor rgb="FFED7D31"/>
        </patternFill>
      </fill>
    </dxf>
    <dxf>
      <font>
        <sz val="11"/>
        <color rgb="FF000000"/>
        <name val="Calibri"/>
      </font>
      <fill>
        <patternFill>
          <bgColor rgb="FFFFFF00"/>
        </patternFill>
      </fill>
    </dxf>
    <dxf>
      <font>
        <sz val="11"/>
        <color rgb="FF000000"/>
        <name val="Calibri"/>
      </font>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ont>
        <b/>
        <i val="0"/>
        <color rgb="FF700000"/>
      </font>
      <fill>
        <patternFill>
          <bgColor rgb="FFFF4B4B"/>
        </patternFill>
      </fill>
    </dxf>
    <dxf>
      <font>
        <b/>
        <i val="0"/>
        <color theme="5" tint="-0.499984740745262"/>
      </font>
      <fill>
        <patternFill>
          <bgColor rgb="FFEF894B"/>
        </patternFill>
      </fill>
    </dxf>
    <dxf>
      <font>
        <b/>
        <i val="0"/>
        <color theme="7" tint="-0.499984740745262"/>
      </font>
      <fill>
        <patternFill>
          <bgColor theme="7" tint="0.59996337778862885"/>
        </patternFill>
      </fill>
    </dxf>
    <dxf>
      <font>
        <b/>
        <i val="0"/>
        <color theme="9" tint="-0.499984740745262"/>
      </font>
      <fill>
        <patternFill>
          <bgColor theme="9" tint="0.59996337778862885"/>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5"/>
        </patternFill>
      </fill>
    </dxf>
    <dxf>
      <fill>
        <patternFill>
          <bgColor rgb="FFFF0000"/>
        </patternFill>
      </fill>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ED7D31"/>
        </patternFill>
      </fill>
    </dxf>
    <dxf>
      <fill>
        <patternFill>
          <bgColor rgb="FFFF0000"/>
        </patternFill>
      </fill>
    </dxf>
    <dxf>
      <fill>
        <patternFill>
          <bgColor rgb="FFED7D31"/>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AsuntosLocal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mari/Downloads/Corrupcion%20TalentoHumano%203107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Parqu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ServicioCiudadan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RecursosFisico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KELLY%20SERRANO/Downloads/ajustado-MATRIZ%20CONSOLIDADA%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Informe/Matriz%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Recre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zmin/Documents/CONTRATO%201063-2020%20OCI/ROL%20DE%20LA%20EVALUACI&#211;N%20DE%20LA%20GESTI&#211;N%20DEL%20RIESGO/MAPA%20DE%20CORRUPCION%202020/SEGUNDO%20SEGUIMIENTO/RESPUESTAS/SUB_CONSTRUC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Juri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ControlDisciplinar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ControlEvaluacionSegui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ELLY%20SERRANO/Documents/Cuarentena/PAAC/2do%20seguimiento%202020/Documentos%20PAAC%20web/riesgos%20corrucpcion%202020/PlaneacionGest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mari/Downloads/Corrupcion%20TIC%201108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mari/Downloads/Corrupcion%20GestionFinanciera%20revisado%20ago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refreshError="1"/>
      <sheetData sheetId="1" refreshError="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l riesgo"/>
      <sheetName val="Riesgos Final"/>
      <sheetName val="Racionalización trámites SUIT "/>
      <sheetName val="Rendición de Cuentas"/>
      <sheetName val="Atn ciudadano "/>
      <sheetName val="Transparencia "/>
      <sheetName val="INIC. ADICIONAL "/>
    </sheetNames>
    <sheetDataSet>
      <sheetData sheetId="0"/>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riesgo "/>
      <sheetName val="Mapa de riesgos"/>
      <sheetName val="Racionalización trámites SUIT "/>
      <sheetName val="Rendición de Cuentas"/>
      <sheetName val="Atn ciudadano "/>
      <sheetName val="Transparencia "/>
      <sheetName val="INIC. ADICIONAL "/>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ción de la Recreación"/>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
      <sheetName val="construcciones"/>
      <sheetName val="Riesgos_PROCESO_STC"/>
      <sheetName val="Riesgos_P-SERVICIOCIUDADANO_STC"/>
    </sheetNames>
    <sheetDataSet>
      <sheetData sheetId="0">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refreshError="1"/>
      <sheetData sheetId="1" refreshError="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13">
          <cell r="A13" t="str">
            <v>FuerteDirectamenteDirectamente</v>
          </cell>
          <cell r="B13">
            <v>2</v>
          </cell>
        </row>
        <row r="14">
          <cell r="A14" t="str">
            <v>FuerteDirectamenteIndirectamente</v>
          </cell>
          <cell r="B14">
            <v>2</v>
          </cell>
        </row>
        <row r="15">
          <cell r="A15" t="str">
            <v>FuerteDirectamenteNo Disminuye</v>
          </cell>
          <cell r="B15">
            <v>2</v>
          </cell>
        </row>
        <row r="16">
          <cell r="A16" t="str">
            <v>FuerteNo disminuyeDirectamente</v>
          </cell>
          <cell r="B16">
            <v>0</v>
          </cell>
        </row>
        <row r="17">
          <cell r="A17" t="str">
            <v>ModeradoDirectamenteDirectamente</v>
          </cell>
          <cell r="B17">
            <v>1</v>
          </cell>
        </row>
        <row r="18">
          <cell r="A18" t="str">
            <v>ModeradoDirectamenteIndirectamente</v>
          </cell>
          <cell r="B18">
            <v>1</v>
          </cell>
        </row>
        <row r="19">
          <cell r="A19" t="str">
            <v>ModeradoDirectamenteNo disminuye</v>
          </cell>
          <cell r="B19">
            <v>1</v>
          </cell>
        </row>
        <row r="20">
          <cell r="A20" t="str">
            <v>ModeradoNo DisminuyeDirectamente</v>
          </cell>
          <cell r="B20">
            <v>0</v>
          </cell>
        </row>
        <row r="21">
          <cell r="A21" t="str">
            <v>DébilDirectamenteDirectamente</v>
          </cell>
          <cell r="B21">
            <v>0</v>
          </cell>
        </row>
        <row r="22">
          <cell r="A22" t="str">
            <v>DébilDirectamenteIndirectamente</v>
          </cell>
          <cell r="B22">
            <v>0</v>
          </cell>
        </row>
        <row r="23">
          <cell r="A23" t="str">
            <v>DébilDirectamenteNo disminuye</v>
          </cell>
          <cell r="B23">
            <v>0</v>
          </cell>
        </row>
        <row r="24">
          <cell r="A24" t="str">
            <v>DébilNo DisminuyeDirectamente</v>
          </cell>
          <cell r="B24">
            <v>0</v>
          </cell>
        </row>
        <row r="27">
          <cell r="A27" t="str">
            <v>FuerteDirectamenteDirectamente</v>
          </cell>
          <cell r="B27">
            <v>2</v>
          </cell>
        </row>
        <row r="28">
          <cell r="A28" t="str">
            <v>FuerteDirectamenteIndirectamente</v>
          </cell>
          <cell r="B28">
            <v>1</v>
          </cell>
        </row>
        <row r="29">
          <cell r="A29" t="str">
            <v>FuerteDirectamenteNo Disminuye</v>
          </cell>
          <cell r="B29">
            <v>0</v>
          </cell>
        </row>
        <row r="30">
          <cell r="A30" t="str">
            <v>FuerteNo disminuyeDirectamente</v>
          </cell>
          <cell r="B30">
            <v>2</v>
          </cell>
        </row>
        <row r="31">
          <cell r="A31" t="str">
            <v>ModeradoDirectamenteDirectamente</v>
          </cell>
          <cell r="B31">
            <v>1</v>
          </cell>
        </row>
        <row r="32">
          <cell r="A32" t="str">
            <v>ModeradoDirectamenteIndirectamente</v>
          </cell>
          <cell r="B32">
            <v>0</v>
          </cell>
        </row>
        <row r="33">
          <cell r="A33" t="str">
            <v>ModeradoDirectamenteNo disminuye</v>
          </cell>
          <cell r="B33">
            <v>0</v>
          </cell>
        </row>
        <row r="34">
          <cell r="A34" t="str">
            <v>ModeradoNo DisminuyeDirectamente</v>
          </cell>
          <cell r="B34">
            <v>1</v>
          </cell>
        </row>
        <row r="35">
          <cell r="A35" t="str">
            <v>DébilDirectamenteDirectamente</v>
          </cell>
          <cell r="B35">
            <v>0</v>
          </cell>
        </row>
        <row r="36">
          <cell r="A36" t="str">
            <v>DébilDirectamenteIndirectamente</v>
          </cell>
          <cell r="B36">
            <v>0</v>
          </cell>
        </row>
        <row r="37">
          <cell r="A37" t="str">
            <v>DébilDirectamenteNo disminuye</v>
          </cell>
          <cell r="B37">
            <v>0</v>
          </cell>
        </row>
        <row r="38">
          <cell r="A38" t="str">
            <v>DébilNo DisminuyeDirectamente</v>
          </cell>
          <cell r="B38">
            <v>0</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sheetName val="Parámetros"/>
    </sheetNames>
    <sheetDataSet>
      <sheetData sheetId="0" refreshError="1"/>
      <sheetData sheetId="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row r="56">
          <cell r="A56" t="str">
            <v>Raro (1)Insignificante (1)</v>
          </cell>
          <cell r="B56" t="str">
            <v>Bajo (1)</v>
          </cell>
        </row>
        <row r="57">
          <cell r="A57" t="str">
            <v>Raro (1)Menor (2)</v>
          </cell>
          <cell r="B57" t="str">
            <v>Bajo (2)</v>
          </cell>
        </row>
        <row r="58">
          <cell r="A58" t="str">
            <v>Raro (1)Moderado (3)</v>
          </cell>
          <cell r="B58" t="str">
            <v>Moderado (3)</v>
          </cell>
        </row>
        <row r="59">
          <cell r="A59" t="str">
            <v>Raro (1)Mayor (4)</v>
          </cell>
          <cell r="B59" t="str">
            <v>Alto (4)</v>
          </cell>
        </row>
        <row r="60">
          <cell r="A60" t="str">
            <v>Raro (1)Catastrófico (5)</v>
          </cell>
          <cell r="B60" t="str">
            <v>Alto (5)</v>
          </cell>
        </row>
        <row r="61">
          <cell r="A61" t="str">
            <v>Improbable (2)Insignificante (1)</v>
          </cell>
          <cell r="B61" t="str">
            <v>Bajo (2)</v>
          </cell>
        </row>
        <row r="62">
          <cell r="A62" t="str">
            <v>Improbable (2)Menor (2)</v>
          </cell>
          <cell r="B62" t="str">
            <v>Bajo (4)</v>
          </cell>
        </row>
        <row r="63">
          <cell r="A63" t="str">
            <v>Improbable (2)Moderado (3)</v>
          </cell>
          <cell r="B63" t="str">
            <v>Moderado (6)</v>
          </cell>
        </row>
        <row r="64">
          <cell r="A64" t="str">
            <v>Improbable (2)Mayor (4)</v>
          </cell>
          <cell r="B64" t="str">
            <v>Alto (8)</v>
          </cell>
        </row>
        <row r="65">
          <cell r="A65" t="str">
            <v>Improbable (2)Catastrófico (5)</v>
          </cell>
          <cell r="B65" t="str">
            <v>Extremo (10)</v>
          </cell>
        </row>
        <row r="66">
          <cell r="A66" t="str">
            <v>Posible (3)Insignificante (1)</v>
          </cell>
          <cell r="B66" t="str">
            <v>Bajo (3)</v>
          </cell>
        </row>
        <row r="67">
          <cell r="A67" t="str">
            <v>Posible (3)Menor (2)</v>
          </cell>
          <cell r="B67" t="str">
            <v>Moderado (6)</v>
          </cell>
        </row>
        <row r="68">
          <cell r="A68" t="str">
            <v>Posible (3)Moderado (3)</v>
          </cell>
          <cell r="B68" t="str">
            <v>Alto (9)</v>
          </cell>
        </row>
        <row r="69">
          <cell r="A69" t="str">
            <v>Posible (3)Mayor (4)</v>
          </cell>
          <cell r="B69" t="str">
            <v>Extremo (12)</v>
          </cell>
        </row>
        <row r="70">
          <cell r="A70" t="str">
            <v>Posible (3)Catastrófico (5)</v>
          </cell>
          <cell r="B70" t="str">
            <v>Extremo (15)</v>
          </cell>
        </row>
        <row r="71">
          <cell r="A71" t="str">
            <v>Probable (4)Insignificante (1)</v>
          </cell>
          <cell r="B71" t="str">
            <v>Moderado (4)</v>
          </cell>
        </row>
        <row r="72">
          <cell r="A72" t="str">
            <v>Probable (4)Menor (2)</v>
          </cell>
          <cell r="B72" t="str">
            <v>Alto (8)</v>
          </cell>
        </row>
        <row r="73">
          <cell r="A73" t="str">
            <v>Probable (4)Moderado (3)</v>
          </cell>
          <cell r="B73" t="str">
            <v>Alto (12)</v>
          </cell>
        </row>
        <row r="74">
          <cell r="A74" t="str">
            <v>Probable (4)Mayor (4)</v>
          </cell>
          <cell r="B74" t="str">
            <v>Extremo (16)</v>
          </cell>
        </row>
        <row r="75">
          <cell r="A75" t="str">
            <v>Probable (4)Catastrófico (5)</v>
          </cell>
          <cell r="B75" t="str">
            <v>Extremo (20)</v>
          </cell>
        </row>
        <row r="76">
          <cell r="A76" t="str">
            <v>Casi Seguro (5)Insignificante (1)</v>
          </cell>
          <cell r="B76" t="str">
            <v>Alto (5)</v>
          </cell>
        </row>
        <row r="77">
          <cell r="A77" t="str">
            <v>Casi Seguro (5)Menor (2)</v>
          </cell>
          <cell r="B77" t="str">
            <v>Alto (10)</v>
          </cell>
        </row>
        <row r="78">
          <cell r="A78" t="str">
            <v>Casi Seguro (5)Moderado (3)</v>
          </cell>
          <cell r="B78" t="str">
            <v>Extremo (15)</v>
          </cell>
        </row>
        <row r="79">
          <cell r="A79" t="str">
            <v>Casi Seguro (5)Mayor (4)</v>
          </cell>
          <cell r="B79" t="str">
            <v>Extremo (20)</v>
          </cell>
        </row>
        <row r="80">
          <cell r="A80" t="str">
            <v>Casi Seguro (5)Catastrófico (5)</v>
          </cell>
          <cell r="B80" t="str">
            <v>Extremo (25)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Financiera"/>
      <sheetName val="Parámetros"/>
    </sheetNames>
    <sheetDataSet>
      <sheetData sheetId="0" refreshError="1"/>
      <sheetData sheetId="1" refreshError="1">
        <row r="2">
          <cell r="A2" t="str">
            <v>FuerteFuerte</v>
          </cell>
          <cell r="B2" t="str">
            <v>Fuerte</v>
          </cell>
        </row>
        <row r="3">
          <cell r="A3" t="str">
            <v>FuerteModerado</v>
          </cell>
          <cell r="B3" t="str">
            <v>Moderado</v>
          </cell>
        </row>
        <row r="4">
          <cell r="A4" t="str">
            <v>FuerteDébil</v>
          </cell>
          <cell r="B4" t="str">
            <v>Débil</v>
          </cell>
        </row>
        <row r="5">
          <cell r="A5" t="str">
            <v>ModeradoFuerte</v>
          </cell>
          <cell r="B5" t="str">
            <v>Moderado</v>
          </cell>
        </row>
        <row r="6">
          <cell r="A6" t="str">
            <v>ModeradoModerado</v>
          </cell>
          <cell r="B6" t="str">
            <v>Moderado</v>
          </cell>
        </row>
        <row r="7">
          <cell r="A7" t="str">
            <v>ModeradoDébil</v>
          </cell>
          <cell r="B7" t="str">
            <v>Débil</v>
          </cell>
        </row>
        <row r="8">
          <cell r="A8" t="str">
            <v>DébilFuerte</v>
          </cell>
          <cell r="B8" t="str">
            <v>Débil</v>
          </cell>
        </row>
        <row r="9">
          <cell r="A9" t="str">
            <v>DébilModerado</v>
          </cell>
          <cell r="B9" t="str">
            <v>Débil</v>
          </cell>
        </row>
        <row r="10">
          <cell r="A10" t="str">
            <v>DébilDébil</v>
          </cell>
          <cell r="B10" t="str">
            <v>Débil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8D97A-6286-496B-B909-E2BEEEBC7765}">
  <dimension ref="A1:AX48"/>
  <sheetViews>
    <sheetView tabSelected="1" topLeftCell="O1" zoomScale="10" zoomScaleNormal="10" workbookViewId="0">
      <pane ySplit="3" topLeftCell="A4" activePane="bottomLeft" state="frozen"/>
      <selection activeCell="U3" sqref="U3"/>
      <selection pane="bottomLeft" activeCell="AL11" sqref="AL11"/>
    </sheetView>
  </sheetViews>
  <sheetFormatPr baseColWidth="10" defaultColWidth="0" defaultRowHeight="13.8" zeroHeight="1" x14ac:dyDescent="0.3"/>
  <cols>
    <col min="1" max="1" width="5" style="1" customWidth="1"/>
    <col min="2" max="2" width="30.44140625" style="1" customWidth="1"/>
    <col min="3" max="3" width="24.6640625" style="1" customWidth="1"/>
    <col min="4" max="4" width="30.6640625" style="1" customWidth="1"/>
    <col min="5" max="6" width="15.88671875" style="1" customWidth="1"/>
    <col min="7" max="7" width="34.88671875" style="1" customWidth="1"/>
    <col min="8" max="9" width="30.6640625" style="1" customWidth="1"/>
    <col min="10" max="10" width="29.33203125" style="1" customWidth="1"/>
    <col min="11" max="11" width="22.44140625" style="1" customWidth="1"/>
    <col min="12" max="12" width="18.6640625" style="1" customWidth="1"/>
    <col min="13" max="13" width="15.88671875" style="1" customWidth="1"/>
    <col min="14" max="16" width="30.88671875" style="1" customWidth="1"/>
    <col min="17" max="17" width="18" style="1" customWidth="1"/>
    <col min="18" max="18" width="40.33203125" style="1" customWidth="1"/>
    <col min="19" max="19" width="41" style="1" customWidth="1"/>
    <col min="20" max="20" width="55.6640625" style="1" customWidth="1"/>
    <col min="21" max="21" width="36.109375" style="1" customWidth="1"/>
    <col min="22" max="22" width="25.44140625" style="1" customWidth="1"/>
    <col min="23" max="23" width="20.6640625" style="1" customWidth="1"/>
    <col min="24" max="24" width="19.88671875" style="1" customWidth="1"/>
    <col min="25" max="25" width="18.33203125" style="1" customWidth="1"/>
    <col min="26" max="26" width="23.33203125" style="1" customWidth="1"/>
    <col min="27" max="27" width="26.33203125" style="1" customWidth="1"/>
    <col min="28" max="28" width="24" style="1" customWidth="1"/>
    <col min="29" max="29" width="19.109375" style="1" customWidth="1"/>
    <col min="30" max="30" width="27.44140625" style="1" customWidth="1"/>
    <col min="31" max="31" width="26.33203125" style="1" customWidth="1"/>
    <col min="32" max="32" width="15.6640625" style="1" customWidth="1"/>
    <col min="33" max="33" width="23.33203125" style="1" customWidth="1"/>
    <col min="34" max="34" width="31.44140625" style="1" customWidth="1"/>
    <col min="35" max="35" width="20.109375" style="1" customWidth="1"/>
    <col min="36" max="36" width="20.44140625" style="1" customWidth="1"/>
    <col min="37" max="37" width="23.44140625" style="1" customWidth="1"/>
    <col min="38" max="38" width="22.44140625" style="1" customWidth="1"/>
    <col min="39" max="39" width="23.6640625" style="1" customWidth="1"/>
    <col min="40" max="40" width="22.5546875" style="1" customWidth="1"/>
    <col min="41" max="41" width="15.6640625" style="1" customWidth="1"/>
    <col min="42" max="42" width="22.88671875" style="1" customWidth="1"/>
    <col min="43" max="43" width="34.5546875" style="1" customWidth="1"/>
    <col min="44" max="44" width="30.88671875" style="1" customWidth="1"/>
    <col min="45" max="45" width="18.33203125" style="1" customWidth="1"/>
    <col min="46" max="46" width="23.5546875" style="1" customWidth="1"/>
    <col min="47" max="47" width="42.109375" style="1" customWidth="1"/>
    <col min="48" max="49" width="85.5546875" style="3" customWidth="1"/>
    <col min="50" max="50" width="11.44140625" style="1" customWidth="1"/>
    <col min="51" max="16384" width="11.44140625" style="1" hidden="1"/>
  </cols>
  <sheetData>
    <row r="1" spans="1:49" ht="38.4" customHeight="1" thickBot="1" x14ac:dyDescent="0.35">
      <c r="B1" s="2"/>
      <c r="C1" s="2"/>
      <c r="D1" s="2"/>
      <c r="E1" s="2"/>
      <c r="F1" s="2"/>
      <c r="G1" s="2"/>
      <c r="H1" s="2"/>
      <c r="I1" s="2"/>
      <c r="J1" s="2"/>
      <c r="K1" s="2"/>
    </row>
    <row r="2" spans="1:49" s="4" customFormat="1" ht="32.25" customHeight="1" x14ac:dyDescent="0.3">
      <c r="B2" s="5" t="s">
        <v>0</v>
      </c>
      <c r="C2" s="6" t="s">
        <v>1</v>
      </c>
      <c r="D2" s="7" t="s">
        <v>2</v>
      </c>
      <c r="E2" s="7"/>
      <c r="F2" s="7" t="s">
        <v>3</v>
      </c>
      <c r="G2" s="7"/>
      <c r="H2" s="7"/>
      <c r="I2" s="7"/>
      <c r="J2" s="7"/>
      <c r="K2" s="7" t="s">
        <v>4</v>
      </c>
      <c r="L2" s="7"/>
      <c r="M2" s="6" t="s">
        <v>5</v>
      </c>
      <c r="N2" s="7" t="s">
        <v>6</v>
      </c>
      <c r="O2" s="7"/>
      <c r="P2" s="7"/>
      <c r="Q2" s="7"/>
      <c r="R2" s="7"/>
      <c r="S2" s="7"/>
      <c r="T2" s="7"/>
      <c r="U2" s="7"/>
      <c r="V2" s="7" t="s">
        <v>7</v>
      </c>
      <c r="W2" s="7"/>
      <c r="X2" s="7"/>
      <c r="Y2" s="7"/>
      <c r="Z2" s="7"/>
      <c r="AA2" s="7"/>
      <c r="AB2" s="7"/>
      <c r="AC2" s="7" t="s">
        <v>8</v>
      </c>
      <c r="AD2" s="7"/>
      <c r="AE2" s="7"/>
      <c r="AF2" s="7"/>
      <c r="AG2" s="7"/>
      <c r="AH2" s="7"/>
      <c r="AI2" s="7"/>
      <c r="AJ2" s="7"/>
      <c r="AK2" s="7"/>
      <c r="AL2" s="7"/>
      <c r="AM2" s="7" t="s">
        <v>9</v>
      </c>
      <c r="AN2" s="7"/>
      <c r="AO2" s="6" t="s">
        <v>10</v>
      </c>
      <c r="AP2" s="6" t="s">
        <v>11</v>
      </c>
      <c r="AQ2" s="7" t="s">
        <v>12</v>
      </c>
      <c r="AR2" s="7"/>
      <c r="AS2" s="7"/>
      <c r="AT2" s="7"/>
      <c r="AU2" s="6" t="s">
        <v>13</v>
      </c>
      <c r="AV2" s="8" t="s">
        <v>14</v>
      </c>
      <c r="AW2" s="9" t="s">
        <v>15</v>
      </c>
    </row>
    <row r="3" spans="1:49" s="10" customFormat="1" ht="172.2" customHeight="1" thickBot="1" x14ac:dyDescent="0.35">
      <c r="B3" s="11"/>
      <c r="C3" s="12"/>
      <c r="D3" s="13" t="s">
        <v>16</v>
      </c>
      <c r="E3" s="13" t="s">
        <v>17</v>
      </c>
      <c r="F3" s="13" t="s">
        <v>18</v>
      </c>
      <c r="G3" s="13" t="s">
        <v>19</v>
      </c>
      <c r="H3" s="13" t="s">
        <v>20</v>
      </c>
      <c r="I3" s="13" t="s">
        <v>21</v>
      </c>
      <c r="J3" s="13" t="s">
        <v>22</v>
      </c>
      <c r="K3" s="13" t="s">
        <v>23</v>
      </c>
      <c r="L3" s="13" t="s">
        <v>24</v>
      </c>
      <c r="M3" s="12"/>
      <c r="N3" s="13" t="s">
        <v>25</v>
      </c>
      <c r="O3" s="13" t="s">
        <v>26</v>
      </c>
      <c r="P3" s="13" t="s">
        <v>27</v>
      </c>
      <c r="Q3" s="13" t="s">
        <v>28</v>
      </c>
      <c r="R3" s="13" t="s">
        <v>29</v>
      </c>
      <c r="S3" s="13" t="s">
        <v>30</v>
      </c>
      <c r="T3" s="13" t="s">
        <v>31</v>
      </c>
      <c r="U3" s="13" t="s">
        <v>32</v>
      </c>
      <c r="V3" s="13" t="s">
        <v>33</v>
      </c>
      <c r="W3" s="13" t="s">
        <v>34</v>
      </c>
      <c r="X3" s="13" t="s">
        <v>35</v>
      </c>
      <c r="Y3" s="13" t="s">
        <v>36</v>
      </c>
      <c r="Z3" s="13" t="s">
        <v>37</v>
      </c>
      <c r="AA3" s="13" t="s">
        <v>38</v>
      </c>
      <c r="AB3" s="13" t="s">
        <v>39</v>
      </c>
      <c r="AC3" s="13" t="s">
        <v>40</v>
      </c>
      <c r="AD3" s="13" t="s">
        <v>41</v>
      </c>
      <c r="AE3" s="13" t="s">
        <v>42</v>
      </c>
      <c r="AF3" s="13" t="s">
        <v>43</v>
      </c>
      <c r="AG3" s="13" t="s">
        <v>44</v>
      </c>
      <c r="AH3" s="13" t="s">
        <v>45</v>
      </c>
      <c r="AI3" s="13" t="s">
        <v>46</v>
      </c>
      <c r="AJ3" s="13" t="s">
        <v>47</v>
      </c>
      <c r="AK3" s="13" t="s">
        <v>48</v>
      </c>
      <c r="AL3" s="13" t="s">
        <v>49</v>
      </c>
      <c r="AM3" s="13" t="s">
        <v>50</v>
      </c>
      <c r="AN3" s="13" t="s">
        <v>24</v>
      </c>
      <c r="AO3" s="12"/>
      <c r="AP3" s="12"/>
      <c r="AQ3" s="13" t="s">
        <v>51</v>
      </c>
      <c r="AR3" s="13" t="s">
        <v>52</v>
      </c>
      <c r="AS3" s="13" t="s">
        <v>53</v>
      </c>
      <c r="AT3" s="13" t="s">
        <v>54</v>
      </c>
      <c r="AU3" s="12"/>
      <c r="AV3" s="14"/>
      <c r="AW3" s="15"/>
    </row>
    <row r="4" spans="1:49" ht="76.5" customHeight="1" x14ac:dyDescent="0.3">
      <c r="B4" s="16" t="s">
        <v>55</v>
      </c>
      <c r="C4" s="17" t="s">
        <v>56</v>
      </c>
      <c r="D4" s="18" t="s">
        <v>57</v>
      </c>
      <c r="E4" s="18" t="s">
        <v>58</v>
      </c>
      <c r="F4" s="19" t="s">
        <v>59</v>
      </c>
      <c r="G4" s="17" t="s">
        <v>60</v>
      </c>
      <c r="H4" s="18" t="s">
        <v>61</v>
      </c>
      <c r="I4" s="18" t="s">
        <v>62</v>
      </c>
      <c r="J4" s="18" t="s">
        <v>63</v>
      </c>
      <c r="K4" s="17" t="s">
        <v>64</v>
      </c>
      <c r="L4" s="17" t="s">
        <v>65</v>
      </c>
      <c r="M4" s="20" t="s">
        <v>66</v>
      </c>
      <c r="N4" s="21" t="s">
        <v>67</v>
      </c>
      <c r="O4" s="21" t="s">
        <v>68</v>
      </c>
      <c r="P4" s="21" t="s">
        <v>69</v>
      </c>
      <c r="Q4" s="21" t="s">
        <v>70</v>
      </c>
      <c r="R4" s="21" t="s">
        <v>71</v>
      </c>
      <c r="S4" s="21" t="s">
        <v>72</v>
      </c>
      <c r="T4" s="21" t="s">
        <v>73</v>
      </c>
      <c r="U4" s="21" t="s">
        <v>74</v>
      </c>
      <c r="V4" s="21">
        <v>15</v>
      </c>
      <c r="W4" s="21">
        <v>15</v>
      </c>
      <c r="X4" s="21">
        <v>15</v>
      </c>
      <c r="Y4" s="21">
        <v>15</v>
      </c>
      <c r="Z4" s="21">
        <v>15</v>
      </c>
      <c r="AA4" s="21">
        <v>15</v>
      </c>
      <c r="AB4" s="21">
        <v>5</v>
      </c>
      <c r="AC4" s="21">
        <v>95</v>
      </c>
      <c r="AD4" s="21" t="s">
        <v>75</v>
      </c>
      <c r="AE4" s="21" t="s">
        <v>76</v>
      </c>
      <c r="AF4" s="21" t="s">
        <v>75</v>
      </c>
      <c r="AG4" s="21">
        <v>50</v>
      </c>
      <c r="AH4" s="18" t="s">
        <v>75</v>
      </c>
      <c r="AI4" s="21" t="s">
        <v>77</v>
      </c>
      <c r="AJ4" s="21" t="s">
        <v>78</v>
      </c>
      <c r="AK4" s="21">
        <v>1</v>
      </c>
      <c r="AL4" s="21">
        <v>0</v>
      </c>
      <c r="AM4" s="22" t="s">
        <v>79</v>
      </c>
      <c r="AN4" s="22" t="s">
        <v>65</v>
      </c>
      <c r="AO4" s="20" t="s">
        <v>80</v>
      </c>
      <c r="AP4" s="18" t="s">
        <v>81</v>
      </c>
      <c r="AQ4" s="23" t="s">
        <v>82</v>
      </c>
      <c r="AR4" s="17" t="s">
        <v>68</v>
      </c>
      <c r="AS4" s="24" t="s">
        <v>83</v>
      </c>
      <c r="AT4" s="25" t="s">
        <v>84</v>
      </c>
      <c r="AU4" s="26" t="s">
        <v>85</v>
      </c>
      <c r="AV4" s="27" t="s">
        <v>86</v>
      </c>
      <c r="AW4" s="28" t="s">
        <v>87</v>
      </c>
    </row>
    <row r="5" spans="1:49" ht="255" customHeight="1" x14ac:dyDescent="0.3">
      <c r="B5" s="29"/>
      <c r="C5" s="30"/>
      <c r="D5" s="31"/>
      <c r="E5" s="31"/>
      <c r="F5" s="32"/>
      <c r="G5" s="30"/>
      <c r="H5" s="31"/>
      <c r="I5" s="31"/>
      <c r="J5" s="33"/>
      <c r="K5" s="30"/>
      <c r="L5" s="30"/>
      <c r="M5" s="34"/>
      <c r="N5" s="35" t="s">
        <v>67</v>
      </c>
      <c r="O5" s="35" t="s">
        <v>68</v>
      </c>
      <c r="P5" s="35" t="s">
        <v>88</v>
      </c>
      <c r="Q5" s="35" t="s">
        <v>70</v>
      </c>
      <c r="R5" s="35" t="s">
        <v>89</v>
      </c>
      <c r="S5" s="35" t="s">
        <v>90</v>
      </c>
      <c r="T5" s="35" t="s">
        <v>91</v>
      </c>
      <c r="U5" s="35" t="s">
        <v>92</v>
      </c>
      <c r="V5" s="35">
        <v>15</v>
      </c>
      <c r="W5" s="35">
        <v>15</v>
      </c>
      <c r="X5" s="35">
        <v>15</v>
      </c>
      <c r="Y5" s="35">
        <v>15</v>
      </c>
      <c r="Z5" s="35">
        <v>15</v>
      </c>
      <c r="AA5" s="35">
        <v>15</v>
      </c>
      <c r="AB5" s="35">
        <v>10</v>
      </c>
      <c r="AC5" s="35">
        <v>100</v>
      </c>
      <c r="AD5" s="35" t="s">
        <v>76</v>
      </c>
      <c r="AE5" s="35" t="s">
        <v>76</v>
      </c>
      <c r="AF5" s="35" t="s">
        <v>76</v>
      </c>
      <c r="AG5" s="35">
        <v>100</v>
      </c>
      <c r="AH5" s="31"/>
      <c r="AI5" s="35" t="s">
        <v>77</v>
      </c>
      <c r="AJ5" s="35" t="s">
        <v>78</v>
      </c>
      <c r="AK5" s="35">
        <v>1</v>
      </c>
      <c r="AL5" s="35">
        <v>0</v>
      </c>
      <c r="AM5" s="36"/>
      <c r="AN5" s="36"/>
      <c r="AO5" s="34"/>
      <c r="AP5" s="31"/>
      <c r="AQ5" s="37"/>
      <c r="AR5" s="30"/>
      <c r="AS5" s="38"/>
      <c r="AT5" s="39"/>
      <c r="AU5" s="40"/>
      <c r="AV5" s="41"/>
      <c r="AW5" s="42"/>
    </row>
    <row r="6" spans="1:49" ht="254.25" customHeight="1" x14ac:dyDescent="0.3">
      <c r="B6" s="29"/>
      <c r="C6" s="43" t="s">
        <v>93</v>
      </c>
      <c r="D6" s="35" t="s">
        <v>57</v>
      </c>
      <c r="E6" s="35" t="s">
        <v>58</v>
      </c>
      <c r="F6" s="44" t="s">
        <v>59</v>
      </c>
      <c r="G6" s="43" t="s">
        <v>60</v>
      </c>
      <c r="H6" s="35" t="s">
        <v>94</v>
      </c>
      <c r="I6" s="35" t="s">
        <v>95</v>
      </c>
      <c r="J6" s="31"/>
      <c r="K6" s="43" t="s">
        <v>96</v>
      </c>
      <c r="L6" s="43" t="s">
        <v>65</v>
      </c>
      <c r="M6" s="45" t="s">
        <v>97</v>
      </c>
      <c r="N6" s="35" t="s">
        <v>98</v>
      </c>
      <c r="O6" s="35" t="s">
        <v>68</v>
      </c>
      <c r="P6" s="35" t="s">
        <v>99</v>
      </c>
      <c r="Q6" s="35" t="s">
        <v>70</v>
      </c>
      <c r="R6" s="35" t="s">
        <v>100</v>
      </c>
      <c r="S6" s="35" t="s">
        <v>101</v>
      </c>
      <c r="T6" s="35" t="s">
        <v>102</v>
      </c>
      <c r="U6" s="35" t="s">
        <v>103</v>
      </c>
      <c r="V6" s="35">
        <v>15</v>
      </c>
      <c r="W6" s="35">
        <v>15</v>
      </c>
      <c r="X6" s="35">
        <v>15</v>
      </c>
      <c r="Y6" s="35">
        <v>10</v>
      </c>
      <c r="Z6" s="35">
        <v>15</v>
      </c>
      <c r="AA6" s="35">
        <v>15</v>
      </c>
      <c r="AB6" s="35">
        <v>10</v>
      </c>
      <c r="AC6" s="35">
        <v>95</v>
      </c>
      <c r="AD6" s="35" t="s">
        <v>75</v>
      </c>
      <c r="AE6" s="35" t="s">
        <v>76</v>
      </c>
      <c r="AF6" s="35" t="s">
        <v>75</v>
      </c>
      <c r="AG6" s="35">
        <v>50</v>
      </c>
      <c r="AH6" s="35" t="s">
        <v>75</v>
      </c>
      <c r="AI6" s="35" t="s">
        <v>104</v>
      </c>
      <c r="AJ6" s="35" t="s">
        <v>77</v>
      </c>
      <c r="AK6" s="35">
        <v>0</v>
      </c>
      <c r="AL6" s="35">
        <v>1</v>
      </c>
      <c r="AM6" s="46" t="s">
        <v>96</v>
      </c>
      <c r="AN6" s="46" t="s">
        <v>105</v>
      </c>
      <c r="AO6" s="45" t="s">
        <v>106</v>
      </c>
      <c r="AP6" s="35" t="s">
        <v>81</v>
      </c>
      <c r="AQ6" s="47" t="s">
        <v>107</v>
      </c>
      <c r="AR6" s="43" t="s">
        <v>68</v>
      </c>
      <c r="AS6" s="48" t="s">
        <v>108</v>
      </c>
      <c r="AT6" s="49" t="s">
        <v>109</v>
      </c>
      <c r="AU6" s="35" t="s">
        <v>85</v>
      </c>
      <c r="AV6" s="50" t="s">
        <v>110</v>
      </c>
      <c r="AW6" s="51" t="s">
        <v>111</v>
      </c>
    </row>
    <row r="7" spans="1:49" ht="277.2" customHeight="1" x14ac:dyDescent="0.3">
      <c r="B7" s="29"/>
      <c r="C7" s="43" t="s">
        <v>112</v>
      </c>
      <c r="D7" s="35" t="s">
        <v>57</v>
      </c>
      <c r="E7" s="35" t="s">
        <v>58</v>
      </c>
      <c r="F7" s="44" t="s">
        <v>59</v>
      </c>
      <c r="G7" s="43" t="s">
        <v>60</v>
      </c>
      <c r="H7" s="35" t="s">
        <v>113</v>
      </c>
      <c r="I7" s="35" t="s">
        <v>114</v>
      </c>
      <c r="J7" s="35" t="s">
        <v>115</v>
      </c>
      <c r="K7" s="43" t="s">
        <v>96</v>
      </c>
      <c r="L7" s="43" t="s">
        <v>116</v>
      </c>
      <c r="M7" s="45" t="s">
        <v>117</v>
      </c>
      <c r="N7" s="35" t="s">
        <v>67</v>
      </c>
      <c r="O7" s="35" t="s">
        <v>68</v>
      </c>
      <c r="P7" s="35" t="s">
        <v>118</v>
      </c>
      <c r="Q7" s="35" t="s">
        <v>70</v>
      </c>
      <c r="R7" s="35" t="s">
        <v>119</v>
      </c>
      <c r="S7" s="35" t="s">
        <v>120</v>
      </c>
      <c r="T7" s="35" t="s">
        <v>121</v>
      </c>
      <c r="U7" s="35" t="s">
        <v>122</v>
      </c>
      <c r="V7" s="35">
        <v>15</v>
      </c>
      <c r="W7" s="35">
        <v>15</v>
      </c>
      <c r="X7" s="35">
        <v>15</v>
      </c>
      <c r="Y7" s="35">
        <v>15</v>
      </c>
      <c r="Z7" s="35">
        <v>15</v>
      </c>
      <c r="AA7" s="35">
        <v>15</v>
      </c>
      <c r="AB7" s="35">
        <v>10</v>
      </c>
      <c r="AC7" s="35">
        <v>100</v>
      </c>
      <c r="AD7" s="35" t="s">
        <v>76</v>
      </c>
      <c r="AE7" s="35" t="s">
        <v>76</v>
      </c>
      <c r="AF7" s="35" t="s">
        <v>76</v>
      </c>
      <c r="AG7" s="35">
        <v>100</v>
      </c>
      <c r="AH7" s="35" t="s">
        <v>76</v>
      </c>
      <c r="AI7" s="35" t="s">
        <v>77</v>
      </c>
      <c r="AJ7" s="35" t="s">
        <v>78</v>
      </c>
      <c r="AK7" s="35">
        <v>1</v>
      </c>
      <c r="AL7" s="35">
        <v>0</v>
      </c>
      <c r="AM7" s="46" t="s">
        <v>64</v>
      </c>
      <c r="AN7" s="46" t="s">
        <v>116</v>
      </c>
      <c r="AO7" s="45" t="s">
        <v>123</v>
      </c>
      <c r="AP7" s="35" t="s">
        <v>81</v>
      </c>
      <c r="AQ7" s="52" t="s">
        <v>124</v>
      </c>
      <c r="AR7" s="43" t="s">
        <v>68</v>
      </c>
      <c r="AS7" s="48" t="s">
        <v>125</v>
      </c>
      <c r="AT7" s="49" t="s">
        <v>126</v>
      </c>
      <c r="AU7" s="35" t="s">
        <v>85</v>
      </c>
      <c r="AV7" s="50" t="s">
        <v>127</v>
      </c>
      <c r="AW7" s="51" t="s">
        <v>128</v>
      </c>
    </row>
    <row r="8" spans="1:49" ht="409.5" customHeight="1" x14ac:dyDescent="0.3">
      <c r="B8" s="29"/>
      <c r="C8" s="53" t="s">
        <v>129</v>
      </c>
      <c r="D8" s="54" t="s">
        <v>57</v>
      </c>
      <c r="E8" s="54" t="s">
        <v>58</v>
      </c>
      <c r="F8" s="55" t="s">
        <v>59</v>
      </c>
      <c r="G8" s="53" t="s">
        <v>60</v>
      </c>
      <c r="H8" s="54" t="s">
        <v>113</v>
      </c>
      <c r="I8" s="54" t="s">
        <v>130</v>
      </c>
      <c r="J8" s="54" t="s">
        <v>131</v>
      </c>
      <c r="K8" s="53" t="s">
        <v>132</v>
      </c>
      <c r="L8" s="53" t="s">
        <v>116</v>
      </c>
      <c r="M8" s="56" t="s">
        <v>133</v>
      </c>
      <c r="N8" s="35" t="s">
        <v>98</v>
      </c>
      <c r="O8" s="35" t="s">
        <v>68</v>
      </c>
      <c r="P8" s="35" t="s">
        <v>134</v>
      </c>
      <c r="Q8" s="35" t="s">
        <v>135</v>
      </c>
      <c r="R8" s="35" t="s">
        <v>136</v>
      </c>
      <c r="S8" s="35" t="s">
        <v>137</v>
      </c>
      <c r="T8" s="35" t="s">
        <v>138</v>
      </c>
      <c r="U8" s="35" t="s">
        <v>139</v>
      </c>
      <c r="V8" s="35">
        <v>15</v>
      </c>
      <c r="W8" s="35">
        <v>15</v>
      </c>
      <c r="X8" s="35">
        <v>15</v>
      </c>
      <c r="Y8" s="35">
        <v>10</v>
      </c>
      <c r="Z8" s="35">
        <v>15</v>
      </c>
      <c r="AA8" s="35">
        <v>15</v>
      </c>
      <c r="AB8" s="35">
        <v>10</v>
      </c>
      <c r="AC8" s="35">
        <v>95</v>
      </c>
      <c r="AD8" s="35" t="s">
        <v>75</v>
      </c>
      <c r="AE8" s="35" t="s">
        <v>76</v>
      </c>
      <c r="AF8" s="35" t="s">
        <v>75</v>
      </c>
      <c r="AG8" s="35">
        <v>50</v>
      </c>
      <c r="AH8" s="54" t="s">
        <v>75</v>
      </c>
      <c r="AI8" s="35" t="s">
        <v>104</v>
      </c>
      <c r="AJ8" s="35" t="s">
        <v>77</v>
      </c>
      <c r="AK8" s="35">
        <v>0</v>
      </c>
      <c r="AL8" s="35">
        <v>1</v>
      </c>
      <c r="AM8" s="57" t="s">
        <v>132</v>
      </c>
      <c r="AN8" s="57" t="s">
        <v>65</v>
      </c>
      <c r="AO8" s="56" t="s">
        <v>140</v>
      </c>
      <c r="AP8" s="54" t="s">
        <v>81</v>
      </c>
      <c r="AQ8" s="52" t="s">
        <v>141</v>
      </c>
      <c r="AR8" s="43" t="s">
        <v>68</v>
      </c>
      <c r="AS8" s="48" t="s">
        <v>142</v>
      </c>
      <c r="AT8" s="49" t="s">
        <v>126</v>
      </c>
      <c r="AU8" s="40" t="s">
        <v>85</v>
      </c>
      <c r="AV8" s="50" t="s">
        <v>127</v>
      </c>
      <c r="AW8" s="58" t="s">
        <v>143</v>
      </c>
    </row>
    <row r="9" spans="1:49" ht="409.5" customHeight="1" thickBot="1" x14ac:dyDescent="0.35">
      <c r="B9" s="59"/>
      <c r="C9" s="60"/>
      <c r="D9" s="33"/>
      <c r="E9" s="33"/>
      <c r="F9" s="61"/>
      <c r="G9" s="60"/>
      <c r="H9" s="33"/>
      <c r="I9" s="33"/>
      <c r="J9" s="33"/>
      <c r="K9" s="60"/>
      <c r="L9" s="60"/>
      <c r="M9" s="62"/>
      <c r="N9" s="63" t="s">
        <v>98</v>
      </c>
      <c r="O9" s="63" t="s">
        <v>68</v>
      </c>
      <c r="P9" s="63" t="s">
        <v>134</v>
      </c>
      <c r="Q9" s="63" t="s">
        <v>144</v>
      </c>
      <c r="R9" s="63" t="s">
        <v>145</v>
      </c>
      <c r="S9" s="63" t="s">
        <v>146</v>
      </c>
      <c r="T9" s="63" t="s">
        <v>147</v>
      </c>
      <c r="U9" s="63" t="s">
        <v>148</v>
      </c>
      <c r="V9" s="63">
        <v>15</v>
      </c>
      <c r="W9" s="63">
        <v>15</v>
      </c>
      <c r="X9" s="63">
        <v>15</v>
      </c>
      <c r="Y9" s="63">
        <v>10</v>
      </c>
      <c r="Z9" s="63">
        <v>15</v>
      </c>
      <c r="AA9" s="63">
        <v>15</v>
      </c>
      <c r="AB9" s="63">
        <v>10</v>
      </c>
      <c r="AC9" s="63">
        <v>95</v>
      </c>
      <c r="AD9" s="63" t="s">
        <v>75</v>
      </c>
      <c r="AE9" s="63" t="s">
        <v>76</v>
      </c>
      <c r="AF9" s="63" t="s">
        <v>75</v>
      </c>
      <c r="AG9" s="63">
        <v>50</v>
      </c>
      <c r="AH9" s="33"/>
      <c r="AI9" s="63" t="s">
        <v>104</v>
      </c>
      <c r="AJ9" s="63" t="s">
        <v>77</v>
      </c>
      <c r="AK9" s="63">
        <v>0</v>
      </c>
      <c r="AL9" s="63">
        <v>1</v>
      </c>
      <c r="AM9" s="64"/>
      <c r="AN9" s="64"/>
      <c r="AO9" s="62"/>
      <c r="AP9" s="33"/>
      <c r="AQ9" s="65" t="s">
        <v>149</v>
      </c>
      <c r="AR9" s="66" t="s">
        <v>68</v>
      </c>
      <c r="AS9" s="67" t="s">
        <v>150</v>
      </c>
      <c r="AT9" s="68" t="s">
        <v>151</v>
      </c>
      <c r="AU9" s="69"/>
      <c r="AV9" s="70" t="s">
        <v>152</v>
      </c>
      <c r="AW9" s="71"/>
    </row>
    <row r="10" spans="1:49" ht="409.5" customHeight="1" thickBot="1" x14ac:dyDescent="0.35">
      <c r="A10" s="72"/>
      <c r="B10" s="73" t="s">
        <v>153</v>
      </c>
      <c r="C10" s="74" t="s">
        <v>154</v>
      </c>
      <c r="D10" s="75" t="s">
        <v>155</v>
      </c>
      <c r="E10" s="74"/>
      <c r="F10" s="76" t="s">
        <v>59</v>
      </c>
      <c r="G10" s="74" t="s">
        <v>60</v>
      </c>
      <c r="H10" s="75" t="s">
        <v>156</v>
      </c>
      <c r="I10" s="75" t="s">
        <v>157</v>
      </c>
      <c r="J10" s="75" t="s">
        <v>158</v>
      </c>
      <c r="K10" s="74" t="s">
        <v>79</v>
      </c>
      <c r="L10" s="74" t="s">
        <v>116</v>
      </c>
      <c r="M10" s="77" t="str">
        <f>VLOOKUP(CONCATENATE(K10,L10),[1]Parámetros!$A$56:$B$80,2,FALSE)</f>
        <v>Alto (8)</v>
      </c>
      <c r="N10" s="74" t="s">
        <v>98</v>
      </c>
      <c r="O10" s="74" t="s">
        <v>159</v>
      </c>
      <c r="P10" s="74" t="s">
        <v>160</v>
      </c>
      <c r="Q10" s="74" t="s">
        <v>135</v>
      </c>
      <c r="R10" s="75" t="s">
        <v>161</v>
      </c>
      <c r="S10" s="75" t="s">
        <v>162</v>
      </c>
      <c r="T10" s="75" t="s">
        <v>163</v>
      </c>
      <c r="U10" s="75" t="s">
        <v>164</v>
      </c>
      <c r="V10" s="75">
        <v>15</v>
      </c>
      <c r="W10" s="75">
        <v>15</v>
      </c>
      <c r="X10" s="75">
        <v>15</v>
      </c>
      <c r="Y10" s="75">
        <v>10</v>
      </c>
      <c r="Z10" s="75">
        <v>15</v>
      </c>
      <c r="AA10" s="75">
        <v>15</v>
      </c>
      <c r="AB10" s="75">
        <v>10</v>
      </c>
      <c r="AC10" s="75">
        <f>SUM(V10:AB10)</f>
        <v>95</v>
      </c>
      <c r="AD10" s="75" t="e">
        <f ca="1">_xlfn.IFS(AC10&lt;=85,"Débil",AC10&gt;=96,"Fuerte",AC10&gt;=86,"Moderado")</f>
        <v>#NAME?</v>
      </c>
      <c r="AE10" s="75" t="s">
        <v>75</v>
      </c>
      <c r="AF10" s="75" t="e">
        <f ca="1">VLOOKUP(CONCATENATE(AD10,AE10),[1]Parámetros!$A$2:$B$10,2,FALSE)</f>
        <v>#NAME?</v>
      </c>
      <c r="AG10" s="75" t="e">
        <f ca="1">_xlfn.IFS(AF10="Fuerte",100,AF10="Moderado",50,AF10="Débil",0)</f>
        <v>#NAME?</v>
      </c>
      <c r="AH10" s="75" t="e">
        <f ca="1">_xlfn.IFS(AVERAGE(AG10:AG10)=100,"Fuerte",AVERAGE(AG10:AG10)&lt;50,"Débil",AVERAGE(AG10:AG10)&gt;=50,"Moderado")</f>
        <v>#NAME?</v>
      </c>
      <c r="AI10" s="75" t="s">
        <v>104</v>
      </c>
      <c r="AJ10" s="75" t="s">
        <v>77</v>
      </c>
      <c r="AK10" s="75" t="e">
        <f ca="1">VLOOKUP(CONCATENATE(AH10,AI10,AJ10),[1]Parámetros!$A$13:$B$24,2,FALSE)</f>
        <v>#NAME?</v>
      </c>
      <c r="AL10" s="75" t="e">
        <f ca="1">VLOOKUP(CONCATENATE(AH10,AI10,AJ10),[1]Parámetros!$A$27:$B$38,2,FALSE)</f>
        <v>#NAME?</v>
      </c>
      <c r="AM10" s="78" t="s">
        <v>79</v>
      </c>
      <c r="AN10" s="78" t="s">
        <v>65</v>
      </c>
      <c r="AO10" s="79" t="str">
        <f>VLOOKUP(CONCATENATE(AM10,AN10),[1]Parámetros!$A$56:$B$80,2,FALSE)</f>
        <v>Moderado (6)</v>
      </c>
      <c r="AP10" s="74" t="s">
        <v>81</v>
      </c>
      <c r="AQ10" s="80" t="s">
        <v>165</v>
      </c>
      <c r="AR10" s="75" t="s">
        <v>166</v>
      </c>
      <c r="AS10" s="75" t="s">
        <v>167</v>
      </c>
      <c r="AT10" s="75" t="s">
        <v>168</v>
      </c>
      <c r="AU10" s="75" t="s">
        <v>169</v>
      </c>
      <c r="AV10" s="75" t="s">
        <v>170</v>
      </c>
      <c r="AW10" s="81" t="s">
        <v>171</v>
      </c>
    </row>
    <row r="11" spans="1:49" ht="204.75" customHeight="1" x14ac:dyDescent="0.3">
      <c r="B11" s="82" t="s">
        <v>172</v>
      </c>
      <c r="C11" s="83" t="s">
        <v>173</v>
      </c>
      <c r="D11" s="84" t="s">
        <v>155</v>
      </c>
      <c r="E11" s="83" t="s">
        <v>58</v>
      </c>
      <c r="F11" s="85" t="s">
        <v>59</v>
      </c>
      <c r="G11" s="83" t="s">
        <v>60</v>
      </c>
      <c r="H11" s="86" t="s">
        <v>174</v>
      </c>
      <c r="I11" s="84" t="s">
        <v>175</v>
      </c>
      <c r="J11" s="84" t="s">
        <v>176</v>
      </c>
      <c r="K11" s="83" t="s">
        <v>79</v>
      </c>
      <c r="L11" s="83" t="s">
        <v>116</v>
      </c>
      <c r="M11" s="87" t="s">
        <v>106</v>
      </c>
      <c r="N11" s="88" t="s">
        <v>67</v>
      </c>
      <c r="O11" s="83" t="s">
        <v>177</v>
      </c>
      <c r="P11" s="88" t="s">
        <v>178</v>
      </c>
      <c r="Q11" s="88" t="s">
        <v>179</v>
      </c>
      <c r="R11" s="84" t="s">
        <v>180</v>
      </c>
      <c r="S11" s="86" t="s">
        <v>181</v>
      </c>
      <c r="T11" s="84" t="s">
        <v>182</v>
      </c>
      <c r="U11" s="84" t="s">
        <v>183</v>
      </c>
      <c r="V11" s="89">
        <v>15</v>
      </c>
      <c r="W11" s="89">
        <v>15</v>
      </c>
      <c r="X11" s="89">
        <v>15</v>
      </c>
      <c r="Y11" s="89">
        <v>15</v>
      </c>
      <c r="Z11" s="89">
        <v>15</v>
      </c>
      <c r="AA11" s="89">
        <v>15</v>
      </c>
      <c r="AB11" s="89">
        <v>10</v>
      </c>
      <c r="AC11" s="89">
        <v>100</v>
      </c>
      <c r="AD11" s="89" t="s">
        <v>76</v>
      </c>
      <c r="AE11" s="89" t="s">
        <v>76</v>
      </c>
      <c r="AF11" s="89" t="s">
        <v>76</v>
      </c>
      <c r="AG11" s="89">
        <v>100</v>
      </c>
      <c r="AH11" s="90" t="s">
        <v>75</v>
      </c>
      <c r="AI11" s="89" t="s">
        <v>77</v>
      </c>
      <c r="AJ11" s="89" t="s">
        <v>77</v>
      </c>
      <c r="AK11" s="89">
        <v>1</v>
      </c>
      <c r="AL11" s="89">
        <v>1</v>
      </c>
      <c r="AM11" s="91" t="s">
        <v>184</v>
      </c>
      <c r="AN11" s="91" t="s">
        <v>65</v>
      </c>
      <c r="AO11" s="92" t="s">
        <v>65</v>
      </c>
      <c r="AP11" s="83" t="s">
        <v>81</v>
      </c>
      <c r="AQ11" s="93" t="s">
        <v>185</v>
      </c>
      <c r="AR11" s="94" t="s">
        <v>186</v>
      </c>
      <c r="AS11" s="90" t="s">
        <v>187</v>
      </c>
      <c r="AT11" s="84" t="s">
        <v>188</v>
      </c>
      <c r="AU11" s="84" t="s">
        <v>189</v>
      </c>
      <c r="AV11" s="84" t="s">
        <v>190</v>
      </c>
      <c r="AW11" s="28" t="s">
        <v>191</v>
      </c>
    </row>
    <row r="12" spans="1:49" ht="96.75" customHeight="1" thickBot="1" x14ac:dyDescent="0.35">
      <c r="B12" s="95"/>
      <c r="C12" s="96"/>
      <c r="D12" s="97"/>
      <c r="E12" s="96"/>
      <c r="F12" s="98"/>
      <c r="G12" s="96"/>
      <c r="H12" s="99" t="s">
        <v>192</v>
      </c>
      <c r="I12" s="97"/>
      <c r="J12" s="97"/>
      <c r="K12" s="96"/>
      <c r="L12" s="96"/>
      <c r="M12" s="100"/>
      <c r="N12" s="101" t="s">
        <v>98</v>
      </c>
      <c r="O12" s="96"/>
      <c r="P12" s="101" t="s">
        <v>193</v>
      </c>
      <c r="Q12" s="101" t="s">
        <v>179</v>
      </c>
      <c r="R12" s="97"/>
      <c r="S12" s="99" t="s">
        <v>194</v>
      </c>
      <c r="T12" s="97"/>
      <c r="U12" s="97"/>
      <c r="V12" s="102">
        <v>15</v>
      </c>
      <c r="W12" s="102">
        <v>15</v>
      </c>
      <c r="X12" s="102">
        <v>15</v>
      </c>
      <c r="Y12" s="102">
        <v>10</v>
      </c>
      <c r="Z12" s="102">
        <v>15</v>
      </c>
      <c r="AA12" s="102">
        <v>15</v>
      </c>
      <c r="AB12" s="102">
        <v>10</v>
      </c>
      <c r="AC12" s="102">
        <v>95</v>
      </c>
      <c r="AD12" s="102" t="s">
        <v>75</v>
      </c>
      <c r="AE12" s="102" t="s">
        <v>76</v>
      </c>
      <c r="AF12" s="102" t="s">
        <v>75</v>
      </c>
      <c r="AG12" s="102">
        <v>50</v>
      </c>
      <c r="AH12" s="103"/>
      <c r="AI12" s="102" t="s">
        <v>104</v>
      </c>
      <c r="AJ12" s="102" t="s">
        <v>77</v>
      </c>
      <c r="AK12" s="102">
        <v>0</v>
      </c>
      <c r="AL12" s="102">
        <v>1</v>
      </c>
      <c r="AM12" s="104"/>
      <c r="AN12" s="104"/>
      <c r="AO12" s="105"/>
      <c r="AP12" s="96"/>
      <c r="AQ12" s="106"/>
      <c r="AR12" s="107"/>
      <c r="AS12" s="103"/>
      <c r="AT12" s="97"/>
      <c r="AU12" s="108"/>
      <c r="AV12" s="97"/>
      <c r="AW12" s="109"/>
    </row>
    <row r="13" spans="1:49" ht="409.2" customHeight="1" thickBot="1" x14ac:dyDescent="0.35">
      <c r="B13" s="73" t="s">
        <v>195</v>
      </c>
      <c r="C13" s="74" t="s">
        <v>196</v>
      </c>
      <c r="D13" s="75" t="s">
        <v>155</v>
      </c>
      <c r="E13" s="74" t="s">
        <v>58</v>
      </c>
      <c r="F13" s="76" t="s">
        <v>59</v>
      </c>
      <c r="G13" s="74" t="s">
        <v>60</v>
      </c>
      <c r="H13" s="75" t="s">
        <v>197</v>
      </c>
      <c r="I13" s="75" t="s">
        <v>198</v>
      </c>
      <c r="J13" s="75" t="s">
        <v>199</v>
      </c>
      <c r="K13" s="74" t="s">
        <v>96</v>
      </c>
      <c r="L13" s="74" t="s">
        <v>65</v>
      </c>
      <c r="M13" s="110" t="str">
        <f>VLOOKUP(CONCATENATE(K13,L13),[2]Parámetros!$A$56:$B$80,2,FALSE)</f>
        <v>Alto (12)</v>
      </c>
      <c r="N13" s="74" t="s">
        <v>98</v>
      </c>
      <c r="O13" s="74" t="s">
        <v>200</v>
      </c>
      <c r="P13" s="74" t="s">
        <v>201</v>
      </c>
      <c r="Q13" s="74" t="s">
        <v>135</v>
      </c>
      <c r="R13" s="80" t="s">
        <v>202</v>
      </c>
      <c r="S13" s="80" t="s">
        <v>203</v>
      </c>
      <c r="T13" s="75" t="s">
        <v>204</v>
      </c>
      <c r="U13" s="80" t="s">
        <v>205</v>
      </c>
      <c r="V13" s="111">
        <v>15</v>
      </c>
      <c r="W13" s="111">
        <v>15</v>
      </c>
      <c r="X13" s="111">
        <v>15</v>
      </c>
      <c r="Y13" s="111">
        <v>10</v>
      </c>
      <c r="Z13" s="111">
        <v>15</v>
      </c>
      <c r="AA13" s="111">
        <v>15</v>
      </c>
      <c r="AB13" s="111">
        <v>10</v>
      </c>
      <c r="AC13" s="111">
        <f>SUM(V13:AB13)</f>
        <v>95</v>
      </c>
      <c r="AD13" s="111" t="e">
        <f ca="1">_xlfn.IFS(AC13&lt;=85,"Débil",AC13&gt;=96,"Fuerte",AC13&gt;=86,"Moderado")</f>
        <v>#NAME?</v>
      </c>
      <c r="AE13" s="111" t="s">
        <v>76</v>
      </c>
      <c r="AF13" s="111" t="e">
        <f ca="1">VLOOKUP(CONCATENATE(AD13,AE13),[2]Parámetros!$A$2:$B$10,2,FALSE)</f>
        <v>#NAME?</v>
      </c>
      <c r="AG13" s="111" t="e">
        <f ca="1">_xlfn.IFS(AF13="Fuerte",100,AF13="Moderado",50,AF13="Débil",0)</f>
        <v>#NAME?</v>
      </c>
      <c r="AH13" s="111" t="e">
        <f ca="1">_xlfn.IFS(AVERAGE(AG13:AG13)=100,"Fuerte",AVERAGE(AG13:AG13)&lt;50,"Débil",AVERAGE(AG13:AG13)&gt;=50,"Moderado")</f>
        <v>#NAME?</v>
      </c>
      <c r="AI13" s="111" t="s">
        <v>104</v>
      </c>
      <c r="AJ13" s="111" t="s">
        <v>77</v>
      </c>
      <c r="AK13" s="111" t="e">
        <f ca="1">VLOOKUP(CONCATENATE(AH13,AI13,AJ13),[2]Parámetros!$A$13:$B$24,2,FALSE)</f>
        <v>#NAME?</v>
      </c>
      <c r="AL13" s="111" t="e">
        <f ca="1">VLOOKUP(CONCATENATE(AH13,AI13,AJ13),[2]Parámetros!$A$27:$B$38,2,FALSE)</f>
        <v>#NAME?</v>
      </c>
      <c r="AM13" s="112" t="s">
        <v>96</v>
      </c>
      <c r="AN13" s="112" t="s">
        <v>105</v>
      </c>
      <c r="AO13" s="113" t="str">
        <f>VLOOKUP(CONCATENATE(AM13,AN13),[2]Parámetros!$A$56:$B$80,2,FALSE)</f>
        <v>Alto (8)</v>
      </c>
      <c r="AP13" s="74" t="s">
        <v>81</v>
      </c>
      <c r="AQ13" s="80" t="s">
        <v>206</v>
      </c>
      <c r="AR13" s="114" t="s">
        <v>207</v>
      </c>
      <c r="AS13" s="115" t="s">
        <v>208</v>
      </c>
      <c r="AT13" s="75" t="s">
        <v>209</v>
      </c>
      <c r="AU13" s="75" t="s">
        <v>210</v>
      </c>
      <c r="AV13" s="116" t="s">
        <v>211</v>
      </c>
      <c r="AW13" s="117" t="s">
        <v>212</v>
      </c>
    </row>
    <row r="14" spans="1:49" ht="372.6" x14ac:dyDescent="0.3">
      <c r="B14" s="118" t="s">
        <v>213</v>
      </c>
      <c r="C14" s="119" t="s">
        <v>214</v>
      </c>
      <c r="D14" s="119" t="s">
        <v>215</v>
      </c>
      <c r="E14" s="119" t="s">
        <v>58</v>
      </c>
      <c r="F14" s="119" t="s">
        <v>59</v>
      </c>
      <c r="G14" s="119" t="s">
        <v>60</v>
      </c>
      <c r="H14" s="120" t="s">
        <v>216</v>
      </c>
      <c r="I14" s="119" t="s">
        <v>217</v>
      </c>
      <c r="J14" s="119" t="s">
        <v>218</v>
      </c>
      <c r="K14" s="121" t="s">
        <v>79</v>
      </c>
      <c r="L14" s="121" t="s">
        <v>219</v>
      </c>
      <c r="M14" s="122" t="str">
        <f>IFERROR(VLOOKUP(CONCATENATE(K14,L14),[3]Parámetro!$A$56:$B$80,2,FALSE),"-")</f>
        <v>Extremo (10)</v>
      </c>
      <c r="N14" s="123" t="s">
        <v>67</v>
      </c>
      <c r="O14" s="119" t="s">
        <v>220</v>
      </c>
      <c r="P14" s="120" t="s">
        <v>221</v>
      </c>
      <c r="Q14" s="120" t="s">
        <v>222</v>
      </c>
      <c r="R14" s="123" t="s">
        <v>223</v>
      </c>
      <c r="S14" s="123" t="s">
        <v>224</v>
      </c>
      <c r="T14" s="123" t="s">
        <v>225</v>
      </c>
      <c r="U14" s="123" t="s">
        <v>226</v>
      </c>
      <c r="V14" s="123">
        <v>15</v>
      </c>
      <c r="W14" s="123">
        <v>15</v>
      </c>
      <c r="X14" s="123">
        <v>15</v>
      </c>
      <c r="Y14" s="123">
        <v>15</v>
      </c>
      <c r="Z14" s="123">
        <v>15</v>
      </c>
      <c r="AA14" s="123">
        <v>15</v>
      </c>
      <c r="AB14" s="123">
        <v>10</v>
      </c>
      <c r="AC14" s="124">
        <f>SUM(V14:AB14)</f>
        <v>100</v>
      </c>
      <c r="AD14" s="124" t="s">
        <v>76</v>
      </c>
      <c r="AE14" s="123" t="s">
        <v>76</v>
      </c>
      <c r="AF14" s="124" t="str">
        <f>IFERROR(VLOOKUP(CONCATENATE(AD14,AE14),[3]Parámetro!$A$2:$B$10,2,FALSE),"-")</f>
        <v>Fuerte</v>
      </c>
      <c r="AG14" s="124">
        <v>100</v>
      </c>
      <c r="AH14" s="124" t="s">
        <v>76</v>
      </c>
      <c r="AI14" s="123" t="s">
        <v>77</v>
      </c>
      <c r="AJ14" s="123" t="s">
        <v>104</v>
      </c>
      <c r="AK14" s="124">
        <v>2</v>
      </c>
      <c r="AL14" s="124">
        <v>0</v>
      </c>
      <c r="AM14" s="119" t="s">
        <v>184</v>
      </c>
      <c r="AN14" s="119" t="s">
        <v>219</v>
      </c>
      <c r="AO14" s="125" t="str">
        <f>IFERROR(VLOOKUP(CONCATENATE(AM14,AN14),[3]Parámetro!$A$56:$B$80,2,FALSE),"-")</f>
        <v>Alto (5)</v>
      </c>
      <c r="AP14" s="119" t="s">
        <v>81</v>
      </c>
      <c r="AQ14" s="119" t="s">
        <v>227</v>
      </c>
      <c r="AR14" s="119" t="s">
        <v>228</v>
      </c>
      <c r="AS14" s="126" t="s">
        <v>229</v>
      </c>
      <c r="AT14" s="119" t="s">
        <v>230</v>
      </c>
      <c r="AU14" s="119" t="s">
        <v>231</v>
      </c>
      <c r="AV14" s="127" t="s">
        <v>232</v>
      </c>
      <c r="AW14" s="128" t="s">
        <v>233</v>
      </c>
    </row>
    <row r="15" spans="1:49" ht="223.8" customHeight="1" thickBot="1" x14ac:dyDescent="0.35">
      <c r="B15" s="129"/>
      <c r="C15" s="130" t="s">
        <v>214</v>
      </c>
      <c r="D15" s="130" t="s">
        <v>215</v>
      </c>
      <c r="E15" s="130" t="s">
        <v>58</v>
      </c>
      <c r="F15" s="130" t="s">
        <v>59</v>
      </c>
      <c r="G15" s="130" t="s">
        <v>60</v>
      </c>
      <c r="H15" s="131" t="s">
        <v>234</v>
      </c>
      <c r="I15" s="130" t="s">
        <v>235</v>
      </c>
      <c r="J15" s="132" t="s">
        <v>236</v>
      </c>
      <c r="K15" s="131" t="s">
        <v>79</v>
      </c>
      <c r="L15" s="131" t="s">
        <v>116</v>
      </c>
      <c r="M15" s="133" t="str">
        <f>IFERROR(VLOOKUP(CONCATENATE(K15,L15),[3]Parámetro!$A$56:$B$80,2,FALSE),"-")</f>
        <v>Alto (8)</v>
      </c>
      <c r="N15" s="130" t="s">
        <v>98</v>
      </c>
      <c r="O15" s="130" t="s">
        <v>220</v>
      </c>
      <c r="P15" s="130" t="s">
        <v>237</v>
      </c>
      <c r="Q15" s="130" t="s">
        <v>238</v>
      </c>
      <c r="R15" s="130" t="s">
        <v>239</v>
      </c>
      <c r="S15" s="130" t="s">
        <v>240</v>
      </c>
      <c r="T15" s="130" t="s">
        <v>241</v>
      </c>
      <c r="U15" s="130" t="s">
        <v>242</v>
      </c>
      <c r="V15" s="130">
        <v>15</v>
      </c>
      <c r="W15" s="130">
        <v>15</v>
      </c>
      <c r="X15" s="130">
        <v>15</v>
      </c>
      <c r="Y15" s="130">
        <v>15</v>
      </c>
      <c r="Z15" s="130">
        <v>15</v>
      </c>
      <c r="AA15" s="130">
        <v>15</v>
      </c>
      <c r="AB15" s="130">
        <v>10</v>
      </c>
      <c r="AC15" s="134">
        <f>SUM(V15:AB15)</f>
        <v>100</v>
      </c>
      <c r="AD15" s="134" t="s">
        <v>76</v>
      </c>
      <c r="AE15" s="130" t="s">
        <v>76</v>
      </c>
      <c r="AF15" s="134" t="str">
        <f>IFERROR(VLOOKUP(CONCATENATE(AD15,AE15),[3]Parámetro!$A$2:$B$10,2,FALSE),"-")</f>
        <v>Fuerte</v>
      </c>
      <c r="AG15" s="134">
        <v>100</v>
      </c>
      <c r="AH15" s="134" t="s">
        <v>76</v>
      </c>
      <c r="AI15" s="130" t="s">
        <v>77</v>
      </c>
      <c r="AJ15" s="130" t="s">
        <v>104</v>
      </c>
      <c r="AK15" s="134">
        <v>2</v>
      </c>
      <c r="AL15" s="134">
        <v>0</v>
      </c>
      <c r="AM15" s="130" t="s">
        <v>184</v>
      </c>
      <c r="AN15" s="130" t="s">
        <v>116</v>
      </c>
      <c r="AO15" s="133" t="str">
        <f>IFERROR(VLOOKUP(CONCATENATE(AM15,AN15),[3]Parámetro!$A$56:$B$80,2,FALSE),"-")</f>
        <v>Alto (4)</v>
      </c>
      <c r="AP15" s="130" t="s">
        <v>81</v>
      </c>
      <c r="AQ15" s="130" t="s">
        <v>243</v>
      </c>
      <c r="AR15" s="130" t="s">
        <v>244</v>
      </c>
      <c r="AS15" s="135" t="s">
        <v>229</v>
      </c>
      <c r="AT15" s="130" t="s">
        <v>245</v>
      </c>
      <c r="AU15" s="130" t="s">
        <v>231</v>
      </c>
      <c r="AV15" s="136" t="s">
        <v>232</v>
      </c>
      <c r="AW15" s="137" t="s">
        <v>246</v>
      </c>
    </row>
    <row r="16" spans="1:49" ht="354" customHeight="1" thickBot="1" x14ac:dyDescent="0.35">
      <c r="B16" s="73" t="s">
        <v>247</v>
      </c>
      <c r="C16" s="74" t="s">
        <v>248</v>
      </c>
      <c r="D16" s="75" t="s">
        <v>249</v>
      </c>
      <c r="E16" s="74" t="s">
        <v>58</v>
      </c>
      <c r="F16" s="76" t="s">
        <v>59</v>
      </c>
      <c r="G16" s="74" t="s">
        <v>60</v>
      </c>
      <c r="H16" s="75" t="s">
        <v>250</v>
      </c>
      <c r="I16" s="75" t="s">
        <v>251</v>
      </c>
      <c r="J16" s="75" t="s">
        <v>252</v>
      </c>
      <c r="K16" s="74" t="s">
        <v>79</v>
      </c>
      <c r="L16" s="74" t="s">
        <v>116</v>
      </c>
      <c r="M16" s="110" t="str">
        <f>VLOOKUP(CONCATENATE(K16,L16),[4]Parámetros!$A$56:$B$80,2,FALSE)</f>
        <v>Alto (8)</v>
      </c>
      <c r="N16" s="74" t="s">
        <v>67</v>
      </c>
      <c r="O16" s="74" t="s">
        <v>253</v>
      </c>
      <c r="P16" s="74" t="s">
        <v>253</v>
      </c>
      <c r="Q16" s="74" t="s">
        <v>135</v>
      </c>
      <c r="R16" s="75" t="s">
        <v>254</v>
      </c>
      <c r="S16" s="75" t="s">
        <v>255</v>
      </c>
      <c r="T16" s="75" t="s">
        <v>256</v>
      </c>
      <c r="U16" s="75" t="s">
        <v>257</v>
      </c>
      <c r="V16" s="111">
        <v>15</v>
      </c>
      <c r="W16" s="111">
        <v>15</v>
      </c>
      <c r="X16" s="111">
        <v>15</v>
      </c>
      <c r="Y16" s="111">
        <v>15</v>
      </c>
      <c r="Z16" s="111">
        <v>15</v>
      </c>
      <c r="AA16" s="111">
        <v>15</v>
      </c>
      <c r="AB16" s="111">
        <v>10</v>
      </c>
      <c r="AC16" s="111">
        <f>SUM(V16:AB16)</f>
        <v>100</v>
      </c>
      <c r="AD16" s="111" t="e">
        <f ca="1">_xlfn.IFS(AC16&lt;=85,"Débil",AC16&gt;=96,"Fuerte",AC16&gt;=86,"Moderado")</f>
        <v>#NAME?</v>
      </c>
      <c r="AE16" s="111" t="s">
        <v>76</v>
      </c>
      <c r="AF16" s="111" t="e">
        <f ca="1">VLOOKUP(CONCATENATE(AD16,AE16),[4]Parámetros!$A$2:$B$10,2,FALSE)</f>
        <v>#NAME?</v>
      </c>
      <c r="AG16" s="111" t="e">
        <f ca="1">_xlfn.IFS(AF16="Fuerte",100,AF16="Moderado",50,AF16="Débil",0)</f>
        <v>#NAME?</v>
      </c>
      <c r="AH16" s="111" t="e">
        <f ca="1">_xlfn.IFS(AVERAGE(AG16:AG16)=100,"Fuerte",AVERAGE(AG16:AG16)&lt;50,"Débil",AVERAGE(AG16:AG16)&gt;=50,"Moderado")</f>
        <v>#NAME?</v>
      </c>
      <c r="AI16" s="111" t="s">
        <v>77</v>
      </c>
      <c r="AJ16" s="111" t="s">
        <v>104</v>
      </c>
      <c r="AK16" s="111" t="e">
        <f ca="1">VLOOKUP(CONCATENATE(AH16,AI16,AJ16),[4]Parámetros!$A$13:$B$24,2,FALSE)</f>
        <v>#NAME?</v>
      </c>
      <c r="AL16" s="111" t="e">
        <f ca="1">VLOOKUP(CONCATENATE(AH16,AI16,AJ16),[4]Parámetros!$A$27:$B$38,2,FALSE)</f>
        <v>#NAME?</v>
      </c>
      <c r="AM16" s="112" t="s">
        <v>184</v>
      </c>
      <c r="AN16" s="112" t="s">
        <v>116</v>
      </c>
      <c r="AO16" s="113" t="str">
        <f>VLOOKUP(CONCATENATE(AM16,AN16),[4]Parámetros!$A$56:$B$80,2,FALSE)</f>
        <v>Alto (4)</v>
      </c>
      <c r="AP16" s="74" t="s">
        <v>81</v>
      </c>
      <c r="AQ16" s="80" t="s">
        <v>258</v>
      </c>
      <c r="AR16" s="114" t="s">
        <v>253</v>
      </c>
      <c r="AS16" s="111" t="s">
        <v>167</v>
      </c>
      <c r="AT16" s="75" t="s">
        <v>259</v>
      </c>
      <c r="AU16" s="75" t="s">
        <v>260</v>
      </c>
      <c r="AV16" s="75" t="s">
        <v>261</v>
      </c>
      <c r="AW16" s="117" t="s">
        <v>262</v>
      </c>
    </row>
    <row r="17" spans="2:50" ht="138.75" customHeight="1" x14ac:dyDescent="0.3">
      <c r="B17" s="82" t="s">
        <v>263</v>
      </c>
      <c r="C17" s="83" t="s">
        <v>264</v>
      </c>
      <c r="D17" s="84" t="s">
        <v>155</v>
      </c>
      <c r="E17" s="83" t="s">
        <v>58</v>
      </c>
      <c r="F17" s="85" t="s">
        <v>59</v>
      </c>
      <c r="G17" s="83" t="s">
        <v>60</v>
      </c>
      <c r="H17" s="86" t="s">
        <v>265</v>
      </c>
      <c r="I17" s="84" t="s">
        <v>266</v>
      </c>
      <c r="J17" s="84" t="s">
        <v>267</v>
      </c>
      <c r="K17" s="83" t="s">
        <v>184</v>
      </c>
      <c r="L17" s="83" t="s">
        <v>116</v>
      </c>
      <c r="M17" s="138" t="str">
        <f>VLOOKUP(CONCATENATE(K17,L17),[5]Parámetros!$A$56:$B$80,2,FALSE)</f>
        <v>Alto (4)</v>
      </c>
      <c r="N17" s="83" t="s">
        <v>67</v>
      </c>
      <c r="O17" s="83" t="s">
        <v>268</v>
      </c>
      <c r="P17" s="83" t="s">
        <v>269</v>
      </c>
      <c r="Q17" s="83" t="s">
        <v>135</v>
      </c>
      <c r="R17" s="84" t="s">
        <v>270</v>
      </c>
      <c r="S17" s="84" t="s">
        <v>271</v>
      </c>
      <c r="T17" s="84" t="s">
        <v>272</v>
      </c>
      <c r="U17" s="84" t="s">
        <v>273</v>
      </c>
      <c r="V17" s="90">
        <v>15</v>
      </c>
      <c r="W17" s="90">
        <v>15</v>
      </c>
      <c r="X17" s="90">
        <v>15</v>
      </c>
      <c r="Y17" s="90">
        <v>15</v>
      </c>
      <c r="Z17" s="90">
        <v>15</v>
      </c>
      <c r="AA17" s="90">
        <v>15</v>
      </c>
      <c r="AB17" s="90">
        <v>10</v>
      </c>
      <c r="AC17" s="90">
        <f>SUM(V17:AB17)</f>
        <v>100</v>
      </c>
      <c r="AD17" s="90" t="e">
        <f ca="1">_xlfn.IFS(AC17&lt;=85,"Débil",AC17&gt;=96,"Fuerte",AC17&gt;=86,"Moderado")</f>
        <v>#NAME?</v>
      </c>
      <c r="AE17" s="90" t="s">
        <v>76</v>
      </c>
      <c r="AF17" s="90" t="e">
        <f ca="1">VLOOKUP(CONCATENATE(AD17,AE17),[5]Parámetros!$A$2:$B$10,2,FALSE)</f>
        <v>#NAME?</v>
      </c>
      <c r="AG17" s="90" t="e">
        <f ca="1">_xlfn.IFS(AF17="Fuerte",100,AF17="Moderado",50,AF17="Débil",0)</f>
        <v>#NAME?</v>
      </c>
      <c r="AH17" s="90" t="e">
        <f ca="1">_xlfn.IFS(AVERAGE(AG17)=100,"Fuerte",AVERAGE(AG17)&lt;50,"Débil",AVERAGE(AG17)&gt;=50,"Moderado")</f>
        <v>#NAME?</v>
      </c>
      <c r="AI17" s="90" t="s">
        <v>77</v>
      </c>
      <c r="AJ17" s="90" t="s">
        <v>78</v>
      </c>
      <c r="AK17" s="90" t="e">
        <f ca="1">VLOOKUP(CONCATENATE(AH17,AI17,AJ17),[5]Parámetros!$A$13:$B$24,2,FALSE)</f>
        <v>#NAME?</v>
      </c>
      <c r="AL17" s="90" t="e">
        <f ca="1">VLOOKUP(CONCATENATE(AH17,AI17,AJ17),[5]Parámetros!$A$27:$B$38,2,FALSE)</f>
        <v>#NAME?</v>
      </c>
      <c r="AM17" s="91" t="s">
        <v>184</v>
      </c>
      <c r="AN17" s="91" t="s">
        <v>65</v>
      </c>
      <c r="AO17" s="139" t="str">
        <f>VLOOKUP(CONCATENATE(AM17,AN17),[5]Parámetros!$A$56:$B$80,2,FALSE)</f>
        <v>Moderado (3)</v>
      </c>
      <c r="AP17" s="83" t="s">
        <v>81</v>
      </c>
      <c r="AQ17" s="93" t="s">
        <v>274</v>
      </c>
      <c r="AR17" s="90" t="s">
        <v>268</v>
      </c>
      <c r="AS17" s="90" t="s">
        <v>150</v>
      </c>
      <c r="AT17" s="84" t="s">
        <v>275</v>
      </c>
      <c r="AU17" s="84" t="s">
        <v>276</v>
      </c>
      <c r="AV17" s="84" t="s">
        <v>277</v>
      </c>
      <c r="AW17" s="140" t="s">
        <v>278</v>
      </c>
    </row>
    <row r="18" spans="2:50" ht="108.75" customHeight="1" thickBot="1" x14ac:dyDescent="0.35">
      <c r="B18" s="95"/>
      <c r="C18" s="96"/>
      <c r="D18" s="97"/>
      <c r="E18" s="96"/>
      <c r="F18" s="98"/>
      <c r="G18" s="96"/>
      <c r="H18" s="99" t="s">
        <v>279</v>
      </c>
      <c r="I18" s="97"/>
      <c r="J18" s="97"/>
      <c r="K18" s="96"/>
      <c r="L18" s="96"/>
      <c r="M18" s="141"/>
      <c r="N18" s="96"/>
      <c r="O18" s="96"/>
      <c r="P18" s="96"/>
      <c r="Q18" s="96"/>
      <c r="R18" s="97"/>
      <c r="S18" s="97"/>
      <c r="T18" s="97"/>
      <c r="U18" s="97"/>
      <c r="V18" s="103"/>
      <c r="W18" s="103"/>
      <c r="X18" s="103"/>
      <c r="Y18" s="103"/>
      <c r="Z18" s="103"/>
      <c r="AA18" s="103"/>
      <c r="AB18" s="103"/>
      <c r="AC18" s="103"/>
      <c r="AD18" s="103"/>
      <c r="AE18" s="103"/>
      <c r="AF18" s="103"/>
      <c r="AG18" s="103"/>
      <c r="AH18" s="103"/>
      <c r="AI18" s="103"/>
      <c r="AJ18" s="103"/>
      <c r="AK18" s="103"/>
      <c r="AL18" s="103"/>
      <c r="AM18" s="104"/>
      <c r="AN18" s="104"/>
      <c r="AO18" s="142"/>
      <c r="AP18" s="96"/>
      <c r="AQ18" s="106"/>
      <c r="AR18" s="103"/>
      <c r="AS18" s="103"/>
      <c r="AT18" s="97"/>
      <c r="AU18" s="97"/>
      <c r="AV18" s="97"/>
      <c r="AW18" s="143"/>
    </row>
    <row r="19" spans="2:50" ht="409.5" customHeight="1" x14ac:dyDescent="0.3">
      <c r="B19" s="82" t="s">
        <v>280</v>
      </c>
      <c r="C19" s="144" t="s">
        <v>281</v>
      </c>
      <c r="D19" s="84" t="s">
        <v>249</v>
      </c>
      <c r="E19" s="83" t="s">
        <v>58</v>
      </c>
      <c r="F19" s="145" t="s">
        <v>59</v>
      </c>
      <c r="G19" s="144" t="s">
        <v>60</v>
      </c>
      <c r="H19" s="86" t="s">
        <v>282</v>
      </c>
      <c r="I19" s="84" t="s">
        <v>283</v>
      </c>
      <c r="J19" s="84" t="s">
        <v>284</v>
      </c>
      <c r="K19" s="144" t="s">
        <v>184</v>
      </c>
      <c r="L19" s="144" t="s">
        <v>219</v>
      </c>
      <c r="M19" s="146" t="str">
        <f>VLOOKUP(CONCATENATE(K19,L19),[6]Parámetros!$A$56:$B$80,2,FALSE)</f>
        <v>Alto (5)</v>
      </c>
      <c r="N19" s="88" t="s">
        <v>67</v>
      </c>
      <c r="O19" s="83" t="s">
        <v>285</v>
      </c>
      <c r="P19" s="88" t="s">
        <v>285</v>
      </c>
      <c r="Q19" s="88" t="s">
        <v>286</v>
      </c>
      <c r="R19" s="86" t="s">
        <v>287</v>
      </c>
      <c r="S19" s="86" t="s">
        <v>288</v>
      </c>
      <c r="T19" s="86" t="s">
        <v>289</v>
      </c>
      <c r="U19" s="86" t="s">
        <v>290</v>
      </c>
      <c r="V19" s="89">
        <v>15</v>
      </c>
      <c r="W19" s="89">
        <v>15</v>
      </c>
      <c r="X19" s="89">
        <v>15</v>
      </c>
      <c r="Y19" s="89">
        <v>15</v>
      </c>
      <c r="Z19" s="89">
        <v>15</v>
      </c>
      <c r="AA19" s="89">
        <v>15</v>
      </c>
      <c r="AB19" s="89">
        <v>10</v>
      </c>
      <c r="AC19" s="89">
        <f>SUM(V19:AB19)</f>
        <v>100</v>
      </c>
      <c r="AD19" s="89" t="e">
        <f ca="1">_xlfn.IFS(AC19&lt;=85,"Débil",AC19&gt;=96,"Fuerte",AC19&gt;=86,"Moderado")</f>
        <v>#NAME?</v>
      </c>
      <c r="AE19" s="89" t="s">
        <v>76</v>
      </c>
      <c r="AF19" s="89" t="e">
        <f ca="1">VLOOKUP(CONCATENATE(AD19,AE19),[6]Parámetros!$A$2:$B$10,2,FALSE)</f>
        <v>#NAME?</v>
      </c>
      <c r="AG19" s="89" t="e">
        <f ca="1">_xlfn.IFS(AF19="Fuerte",100,AF19="Moderado",50,AF19="Débil",0)</f>
        <v>#NAME?</v>
      </c>
      <c r="AH19" s="90" t="e">
        <f ca="1">_xlfn.IFS(AVERAGE(AG19:AG22)=100,"Fuerte",AVERAGE(AG19:AG22)&lt;50,"Débil",AVERAGE(AG19:AG22)&gt;=50,"Moderado")</f>
        <v>#NAME?</v>
      </c>
      <c r="AI19" s="89" t="s">
        <v>77</v>
      </c>
      <c r="AJ19" s="89" t="s">
        <v>77</v>
      </c>
      <c r="AK19" s="89" t="e">
        <f ca="1">VLOOKUP(CONCATENATE(AH19,AI19,AJ19),[6]Parámetros!$A$13:$B$24,2,FALSE)</f>
        <v>#NAME?</v>
      </c>
      <c r="AL19" s="89" t="e">
        <f ca="1">VLOOKUP(CONCATENATE(AH19,AI19,AJ19),[6]Parámetros!$A$27:$B$38,2,FALSE)</f>
        <v>#NAME?</v>
      </c>
      <c r="AM19" s="91" t="s">
        <v>184</v>
      </c>
      <c r="AN19" s="91" t="s">
        <v>116</v>
      </c>
      <c r="AO19" s="147" t="str">
        <f>VLOOKUP(CONCATENATE(AM19,AN19),[6]Parámetros!$A$56:$B$80,2,FALSE)</f>
        <v>Alto (4)</v>
      </c>
      <c r="AP19" s="83" t="s">
        <v>81</v>
      </c>
      <c r="AQ19" s="93" t="s">
        <v>291</v>
      </c>
      <c r="AR19" s="94" t="s">
        <v>285</v>
      </c>
      <c r="AS19" s="90" t="s">
        <v>292</v>
      </c>
      <c r="AT19" s="84" t="s">
        <v>293</v>
      </c>
      <c r="AU19" s="84" t="s">
        <v>294</v>
      </c>
      <c r="AV19" s="84" t="s">
        <v>295</v>
      </c>
      <c r="AW19" s="148" t="s">
        <v>296</v>
      </c>
    </row>
    <row r="20" spans="2:50" ht="105" customHeight="1" x14ac:dyDescent="0.3">
      <c r="B20" s="149"/>
      <c r="C20" s="150"/>
      <c r="D20" s="151"/>
      <c r="E20" s="152"/>
      <c r="F20" s="153"/>
      <c r="G20" s="150"/>
      <c r="H20" s="154" t="s">
        <v>297</v>
      </c>
      <c r="I20" s="151"/>
      <c r="J20" s="151"/>
      <c r="K20" s="150"/>
      <c r="L20" s="150"/>
      <c r="M20" s="155"/>
      <c r="N20" s="156" t="s">
        <v>67</v>
      </c>
      <c r="O20" s="152"/>
      <c r="P20" s="156" t="s">
        <v>285</v>
      </c>
      <c r="Q20" s="156" t="s">
        <v>298</v>
      </c>
      <c r="R20" s="154" t="s">
        <v>299</v>
      </c>
      <c r="S20" s="154" t="s">
        <v>300</v>
      </c>
      <c r="T20" s="154" t="s">
        <v>301</v>
      </c>
      <c r="U20" s="154" t="s">
        <v>302</v>
      </c>
      <c r="V20" s="157">
        <v>15</v>
      </c>
      <c r="W20" s="157">
        <v>15</v>
      </c>
      <c r="X20" s="157">
        <v>15</v>
      </c>
      <c r="Y20" s="157">
        <v>15</v>
      </c>
      <c r="Z20" s="157">
        <v>15</v>
      </c>
      <c r="AA20" s="157">
        <v>15</v>
      </c>
      <c r="AB20" s="157">
        <v>10</v>
      </c>
      <c r="AC20" s="157">
        <f>SUM(V20:AB20)</f>
        <v>100</v>
      </c>
      <c r="AD20" s="157" t="e">
        <f ca="1">_xlfn.IFS(AC20&lt;=85,"Débil",AC20&gt;=96,"Fuerte",AC20&gt;=86,"Moderado")</f>
        <v>#NAME?</v>
      </c>
      <c r="AE20" s="157" t="s">
        <v>76</v>
      </c>
      <c r="AF20" s="157" t="e">
        <f ca="1">VLOOKUP(CONCATENATE(AD20,AE20),[6]Parámetros!$A$2:$B$10,2,FALSE)</f>
        <v>#NAME?</v>
      </c>
      <c r="AG20" s="157" t="e">
        <f ca="1">_xlfn.IFS(AF20="Fuerte",100,AF20="Moderado",50,AF20="Débil",0)</f>
        <v>#NAME?</v>
      </c>
      <c r="AH20" s="158"/>
      <c r="AI20" s="157" t="s">
        <v>77</v>
      </c>
      <c r="AJ20" s="157" t="s">
        <v>78</v>
      </c>
      <c r="AK20" s="157" t="e">
        <f ca="1">VLOOKUP(CONCATENATE(AH19,AI20,AJ20),[6]Parámetros!$A$13:$B$24,2,FALSE)</f>
        <v>#NAME?</v>
      </c>
      <c r="AL20" s="157" t="e">
        <f ca="1">VLOOKUP(CONCATENATE(AH19,AI20,AJ20),[6]Parámetros!$A$27:$B$38,2,FALSE)</f>
        <v>#NAME?</v>
      </c>
      <c r="AM20" s="159"/>
      <c r="AN20" s="159"/>
      <c r="AO20" s="160"/>
      <c r="AP20" s="152"/>
      <c r="AQ20" s="161"/>
      <c r="AR20" s="162"/>
      <c r="AS20" s="158"/>
      <c r="AT20" s="151"/>
      <c r="AU20" s="151"/>
      <c r="AV20" s="163"/>
      <c r="AW20" s="58"/>
    </row>
    <row r="21" spans="2:50" ht="126.6" customHeight="1" x14ac:dyDescent="0.3">
      <c r="B21" s="149"/>
      <c r="C21" s="150"/>
      <c r="D21" s="151"/>
      <c r="E21" s="152"/>
      <c r="F21" s="153"/>
      <c r="G21" s="150"/>
      <c r="H21" s="154" t="s">
        <v>303</v>
      </c>
      <c r="I21" s="151"/>
      <c r="J21" s="151"/>
      <c r="K21" s="150"/>
      <c r="L21" s="150"/>
      <c r="M21" s="155"/>
      <c r="N21" s="156" t="s">
        <v>67</v>
      </c>
      <c r="O21" s="152"/>
      <c r="P21" s="156" t="s">
        <v>285</v>
      </c>
      <c r="Q21" s="156" t="s">
        <v>304</v>
      </c>
      <c r="R21" s="154" t="s">
        <v>305</v>
      </c>
      <c r="S21" s="154" t="s">
        <v>306</v>
      </c>
      <c r="T21" s="154" t="s">
        <v>307</v>
      </c>
      <c r="U21" s="154" t="s">
        <v>308</v>
      </c>
      <c r="V21" s="157">
        <v>15</v>
      </c>
      <c r="W21" s="157">
        <v>15</v>
      </c>
      <c r="X21" s="157">
        <v>15</v>
      </c>
      <c r="Y21" s="157">
        <v>15</v>
      </c>
      <c r="Z21" s="157">
        <v>15</v>
      </c>
      <c r="AA21" s="157">
        <v>15</v>
      </c>
      <c r="AB21" s="157">
        <v>10</v>
      </c>
      <c r="AC21" s="157">
        <f>SUM(V21:AB21)</f>
        <v>100</v>
      </c>
      <c r="AD21" s="157" t="e">
        <f ca="1">_xlfn.IFS(AC21&lt;=85,"Débil",AC21&gt;=96,"Fuerte",AC21&gt;=86,"Moderado")</f>
        <v>#NAME?</v>
      </c>
      <c r="AE21" s="157" t="s">
        <v>76</v>
      </c>
      <c r="AF21" s="157" t="e">
        <f ca="1">VLOOKUP(CONCATENATE(AD21,AE21),[6]Parámetros!$A$2:$B$10,2,FALSE)</f>
        <v>#NAME?</v>
      </c>
      <c r="AG21" s="157" t="e">
        <f ca="1">_xlfn.IFS(AF21="Fuerte",100,AF21="Moderado",50,AF21="Débil",0)</f>
        <v>#NAME?</v>
      </c>
      <c r="AH21" s="158"/>
      <c r="AI21" s="157" t="s">
        <v>77</v>
      </c>
      <c r="AJ21" s="157" t="s">
        <v>77</v>
      </c>
      <c r="AK21" s="157" t="e">
        <f ca="1">VLOOKUP(CONCATENATE(AH19,AI21,AJ21),[6]Parámetros!$A$13:$B$24,2,FALSE)</f>
        <v>#NAME?</v>
      </c>
      <c r="AL21" s="157" t="e">
        <f ca="1">VLOOKUP(CONCATENATE(AH19,AI21,AJ21),[6]Parámetros!$A$27:$B$38,2,FALSE)</f>
        <v>#NAME?</v>
      </c>
      <c r="AM21" s="159"/>
      <c r="AN21" s="159"/>
      <c r="AO21" s="160"/>
      <c r="AP21" s="152" t="s">
        <v>81</v>
      </c>
      <c r="AQ21" s="161" t="s">
        <v>309</v>
      </c>
      <c r="AR21" s="162" t="s">
        <v>285</v>
      </c>
      <c r="AS21" s="158" t="s">
        <v>310</v>
      </c>
      <c r="AT21" s="151" t="s">
        <v>311</v>
      </c>
      <c r="AU21" s="151"/>
      <c r="AV21" s="163"/>
      <c r="AW21" s="58"/>
    </row>
    <row r="22" spans="2:50" ht="143.25" customHeight="1" thickBot="1" x14ac:dyDescent="0.35">
      <c r="B22" s="95"/>
      <c r="C22" s="164"/>
      <c r="D22" s="97"/>
      <c r="E22" s="96"/>
      <c r="F22" s="165"/>
      <c r="G22" s="164"/>
      <c r="H22" s="99" t="s">
        <v>312</v>
      </c>
      <c r="I22" s="97"/>
      <c r="J22" s="97"/>
      <c r="K22" s="164"/>
      <c r="L22" s="164"/>
      <c r="M22" s="166"/>
      <c r="N22" s="101" t="s">
        <v>98</v>
      </c>
      <c r="O22" s="96"/>
      <c r="P22" s="101" t="s">
        <v>285</v>
      </c>
      <c r="Q22" s="101" t="s">
        <v>313</v>
      </c>
      <c r="R22" s="99" t="s">
        <v>314</v>
      </c>
      <c r="S22" s="99" t="s">
        <v>315</v>
      </c>
      <c r="T22" s="99" t="s">
        <v>316</v>
      </c>
      <c r="U22" s="99" t="s">
        <v>317</v>
      </c>
      <c r="V22" s="102">
        <v>15</v>
      </c>
      <c r="W22" s="102">
        <v>15</v>
      </c>
      <c r="X22" s="102">
        <v>15</v>
      </c>
      <c r="Y22" s="102">
        <v>10</v>
      </c>
      <c r="Z22" s="102">
        <v>15</v>
      </c>
      <c r="AA22" s="102">
        <v>15</v>
      </c>
      <c r="AB22" s="102">
        <v>10</v>
      </c>
      <c r="AC22" s="102">
        <f>SUM(V22:AB22)</f>
        <v>95</v>
      </c>
      <c r="AD22" s="102" t="e">
        <f ca="1">_xlfn.IFS(AC22&lt;=85,"Débil",AC22&gt;=96,"Fuerte",AC22&gt;=86,"Moderado")</f>
        <v>#NAME?</v>
      </c>
      <c r="AE22" s="102" t="s">
        <v>76</v>
      </c>
      <c r="AF22" s="102" t="e">
        <f ca="1">VLOOKUP(CONCATENATE(AD22,AE22),[6]Parámetros!$A$2:$B$10,2,FALSE)</f>
        <v>#NAME?</v>
      </c>
      <c r="AG22" s="102" t="e">
        <f ca="1">_xlfn.IFS(AF22="Fuerte",100,AF22="Moderado",50,AF22="Débil",0)</f>
        <v>#NAME?</v>
      </c>
      <c r="AH22" s="103"/>
      <c r="AI22" s="102" t="s">
        <v>104</v>
      </c>
      <c r="AJ22" s="102" t="s">
        <v>77</v>
      </c>
      <c r="AK22" s="102" t="e">
        <f ca="1">VLOOKUP(CONCATENATE(AH19,AI22,AJ22),[6]Parámetros!$A$13:$B$24,2,FALSE)</f>
        <v>#NAME?</v>
      </c>
      <c r="AL22" s="102" t="e">
        <f ca="1">VLOOKUP(CONCATENATE(AH19,AI22,AJ22),[6]Parámetros!$A$27:$B$38,2,FALSE)</f>
        <v>#NAME?</v>
      </c>
      <c r="AM22" s="104"/>
      <c r="AN22" s="104"/>
      <c r="AO22" s="167"/>
      <c r="AP22" s="96"/>
      <c r="AQ22" s="106"/>
      <c r="AR22" s="107"/>
      <c r="AS22" s="103"/>
      <c r="AT22" s="97"/>
      <c r="AU22" s="97"/>
      <c r="AV22" s="108"/>
      <c r="AW22" s="71"/>
    </row>
    <row r="23" spans="2:50" ht="258" customHeight="1" thickBot="1" x14ac:dyDescent="0.35">
      <c r="B23" s="73" t="s">
        <v>318</v>
      </c>
      <c r="C23" s="168" t="s">
        <v>319</v>
      </c>
      <c r="D23" s="75" t="s">
        <v>57</v>
      </c>
      <c r="E23" s="74" t="s">
        <v>58</v>
      </c>
      <c r="F23" s="169" t="s">
        <v>59</v>
      </c>
      <c r="G23" s="168" t="s">
        <v>60</v>
      </c>
      <c r="H23" s="75" t="s">
        <v>320</v>
      </c>
      <c r="I23" s="75" t="s">
        <v>321</v>
      </c>
      <c r="J23" s="75" t="s">
        <v>322</v>
      </c>
      <c r="K23" s="168" t="s">
        <v>184</v>
      </c>
      <c r="L23" s="168" t="s">
        <v>116</v>
      </c>
      <c r="M23" s="170" t="s">
        <v>323</v>
      </c>
      <c r="N23" s="74" t="s">
        <v>98</v>
      </c>
      <c r="O23" s="74" t="s">
        <v>324</v>
      </c>
      <c r="P23" s="74" t="s">
        <v>325</v>
      </c>
      <c r="Q23" s="74" t="s">
        <v>326</v>
      </c>
      <c r="R23" s="75" t="s">
        <v>327</v>
      </c>
      <c r="S23" s="75" t="s">
        <v>328</v>
      </c>
      <c r="T23" s="75" t="s">
        <v>329</v>
      </c>
      <c r="U23" s="75" t="s">
        <v>330</v>
      </c>
      <c r="V23" s="111">
        <v>15</v>
      </c>
      <c r="W23" s="111">
        <v>15</v>
      </c>
      <c r="X23" s="111">
        <v>15</v>
      </c>
      <c r="Y23" s="111">
        <v>10</v>
      </c>
      <c r="Z23" s="111">
        <v>15</v>
      </c>
      <c r="AA23" s="111">
        <v>15</v>
      </c>
      <c r="AB23" s="111">
        <v>10</v>
      </c>
      <c r="AC23" s="111">
        <v>95</v>
      </c>
      <c r="AD23" s="111" t="s">
        <v>75</v>
      </c>
      <c r="AE23" s="111" t="s">
        <v>76</v>
      </c>
      <c r="AF23" s="111" t="s">
        <v>75</v>
      </c>
      <c r="AG23" s="111">
        <v>50</v>
      </c>
      <c r="AH23" s="111" t="s">
        <v>75</v>
      </c>
      <c r="AI23" s="111" t="s">
        <v>104</v>
      </c>
      <c r="AJ23" s="111" t="s">
        <v>77</v>
      </c>
      <c r="AK23" s="111">
        <v>0</v>
      </c>
      <c r="AL23" s="111">
        <v>1</v>
      </c>
      <c r="AM23" s="112" t="s">
        <v>184</v>
      </c>
      <c r="AN23" s="112" t="s">
        <v>65</v>
      </c>
      <c r="AO23" s="171" t="s">
        <v>65</v>
      </c>
      <c r="AP23" s="74" t="s">
        <v>81</v>
      </c>
      <c r="AQ23" s="80" t="s">
        <v>331</v>
      </c>
      <c r="AR23" s="114" t="s">
        <v>332</v>
      </c>
      <c r="AS23" s="111" t="s">
        <v>208</v>
      </c>
      <c r="AT23" s="75" t="s">
        <v>333</v>
      </c>
      <c r="AU23" s="75" t="s">
        <v>334</v>
      </c>
      <c r="AV23" s="75" t="s">
        <v>335</v>
      </c>
      <c r="AW23" s="117" t="s">
        <v>336</v>
      </c>
    </row>
    <row r="24" spans="2:50" ht="249" thickBot="1" x14ac:dyDescent="0.35">
      <c r="B24" s="73" t="s">
        <v>337</v>
      </c>
      <c r="C24" s="168" t="s">
        <v>338</v>
      </c>
      <c r="D24" s="75" t="s">
        <v>155</v>
      </c>
      <c r="E24" s="74" t="s">
        <v>58</v>
      </c>
      <c r="F24" s="76" t="s">
        <v>59</v>
      </c>
      <c r="G24" s="74" t="s">
        <v>60</v>
      </c>
      <c r="H24" s="75" t="s">
        <v>339</v>
      </c>
      <c r="I24" s="75" t="s">
        <v>340</v>
      </c>
      <c r="J24" s="75" t="s">
        <v>341</v>
      </c>
      <c r="K24" s="168" t="s">
        <v>184</v>
      </c>
      <c r="L24" s="168" t="s">
        <v>65</v>
      </c>
      <c r="M24" s="172" t="s">
        <v>65</v>
      </c>
      <c r="N24" s="74" t="s">
        <v>67</v>
      </c>
      <c r="O24" s="74" t="s">
        <v>342</v>
      </c>
      <c r="P24" s="74" t="s">
        <v>343</v>
      </c>
      <c r="Q24" s="74" t="s">
        <v>135</v>
      </c>
      <c r="R24" s="75" t="s">
        <v>344</v>
      </c>
      <c r="S24" s="75" t="s">
        <v>345</v>
      </c>
      <c r="T24" s="75" t="s">
        <v>346</v>
      </c>
      <c r="U24" s="75" t="s">
        <v>347</v>
      </c>
      <c r="V24" s="111">
        <v>15</v>
      </c>
      <c r="W24" s="111">
        <v>15</v>
      </c>
      <c r="X24" s="111">
        <v>15</v>
      </c>
      <c r="Y24" s="111">
        <v>15</v>
      </c>
      <c r="Z24" s="111">
        <v>15</v>
      </c>
      <c r="AA24" s="111">
        <v>15</v>
      </c>
      <c r="AB24" s="111">
        <v>10</v>
      </c>
      <c r="AC24" s="111">
        <v>100</v>
      </c>
      <c r="AD24" s="111" t="s">
        <v>76</v>
      </c>
      <c r="AE24" s="111" t="s">
        <v>76</v>
      </c>
      <c r="AF24" s="111" t="s">
        <v>76</v>
      </c>
      <c r="AG24" s="111">
        <v>100</v>
      </c>
      <c r="AH24" s="111" t="s">
        <v>76</v>
      </c>
      <c r="AI24" s="111" t="s">
        <v>77</v>
      </c>
      <c r="AJ24" s="111" t="s">
        <v>104</v>
      </c>
      <c r="AK24" s="111">
        <v>2</v>
      </c>
      <c r="AL24" s="111">
        <v>0</v>
      </c>
      <c r="AM24" s="112" t="s">
        <v>184</v>
      </c>
      <c r="AN24" s="112" t="s">
        <v>65</v>
      </c>
      <c r="AO24" s="171" t="s">
        <v>65</v>
      </c>
      <c r="AP24" s="74" t="s">
        <v>81</v>
      </c>
      <c r="AQ24" s="80" t="s">
        <v>348</v>
      </c>
      <c r="AR24" s="114" t="s">
        <v>349</v>
      </c>
      <c r="AS24" s="111" t="s">
        <v>125</v>
      </c>
      <c r="AT24" s="75" t="s">
        <v>350</v>
      </c>
      <c r="AU24" s="75" t="s">
        <v>351</v>
      </c>
      <c r="AV24" s="116" t="s">
        <v>352</v>
      </c>
      <c r="AW24" s="117" t="s">
        <v>353</v>
      </c>
    </row>
    <row r="25" spans="2:50" ht="72.75" customHeight="1" x14ac:dyDescent="0.3">
      <c r="B25" s="82" t="s">
        <v>354</v>
      </c>
      <c r="C25" s="144" t="s">
        <v>355</v>
      </c>
      <c r="D25" s="84" t="s">
        <v>155</v>
      </c>
      <c r="E25" s="83" t="s">
        <v>58</v>
      </c>
      <c r="F25" s="145" t="s">
        <v>59</v>
      </c>
      <c r="G25" s="144" t="s">
        <v>60</v>
      </c>
      <c r="H25" s="84" t="s">
        <v>356</v>
      </c>
      <c r="I25" s="84" t="s">
        <v>357</v>
      </c>
      <c r="J25" s="84" t="s">
        <v>358</v>
      </c>
      <c r="K25" s="144" t="s">
        <v>184</v>
      </c>
      <c r="L25" s="144" t="s">
        <v>116</v>
      </c>
      <c r="M25" s="146" t="str">
        <f>VLOOKUP(CONCATENATE(K25,L25),[7]Parámetros!$A$56:$B$80,2,FALSE)</f>
        <v>Alto (4)</v>
      </c>
      <c r="N25" s="83" t="s">
        <v>67</v>
      </c>
      <c r="O25" s="83" t="s">
        <v>359</v>
      </c>
      <c r="P25" s="83" t="s">
        <v>360</v>
      </c>
      <c r="Q25" s="83" t="s">
        <v>361</v>
      </c>
      <c r="R25" s="84" t="s">
        <v>362</v>
      </c>
      <c r="S25" s="84" t="s">
        <v>363</v>
      </c>
      <c r="T25" s="84" t="s">
        <v>364</v>
      </c>
      <c r="U25" s="84" t="s">
        <v>365</v>
      </c>
      <c r="V25" s="90">
        <v>15</v>
      </c>
      <c r="W25" s="90">
        <v>15</v>
      </c>
      <c r="X25" s="90">
        <v>15</v>
      </c>
      <c r="Y25" s="90">
        <v>15</v>
      </c>
      <c r="Z25" s="90">
        <v>15</v>
      </c>
      <c r="AA25" s="90">
        <v>15</v>
      </c>
      <c r="AB25" s="90">
        <v>10</v>
      </c>
      <c r="AC25" s="90">
        <f>SUM(V25:AB25)</f>
        <v>100</v>
      </c>
      <c r="AD25" s="90" t="e">
        <f ca="1">_xlfn.IFS(AC25&lt;=85,"Débil",AC25&gt;=96,"Fuerte",AC25&gt;=86,"Moderado")</f>
        <v>#NAME?</v>
      </c>
      <c r="AE25" s="90" t="s">
        <v>76</v>
      </c>
      <c r="AF25" s="90" t="e">
        <f ca="1">VLOOKUP(CONCATENATE(AD25,AE25),[7]Parámetros!$A$2:$B$10,2,FALSE)</f>
        <v>#NAME?</v>
      </c>
      <c r="AG25" s="90" t="e">
        <f ca="1">_xlfn.IFS(AF25="Fuerte",100,AF25="Moderado",50,AF25="Débil",0)</f>
        <v>#NAME?</v>
      </c>
      <c r="AH25" s="90" t="e">
        <f ca="1">_xlfn.IFS(AVERAGE(AG25)=100,"Fuerte",AVERAGE(AG25)&lt;50,"Débil",AVERAGE(AG25)&gt;=50,"Moderado")</f>
        <v>#NAME?</v>
      </c>
      <c r="AI25" s="90" t="s">
        <v>77</v>
      </c>
      <c r="AJ25" s="90" t="s">
        <v>78</v>
      </c>
      <c r="AK25" s="90" t="e">
        <f ca="1">VLOOKUP(CONCATENATE(AH25,AI25,AJ25),[7]Parámetros!$A$13:$B$24,2,FALSE)</f>
        <v>#NAME?</v>
      </c>
      <c r="AL25" s="90" t="e">
        <f ca="1">VLOOKUP(CONCATENATE(AH25,AI25,AJ25),[7]Parámetros!$A$27:$B$38,2,FALSE)</f>
        <v>#NAME?</v>
      </c>
      <c r="AM25" s="91" t="s">
        <v>184</v>
      </c>
      <c r="AN25" s="91" t="s">
        <v>65</v>
      </c>
      <c r="AO25" s="147" t="str">
        <f>VLOOKUP(CONCATENATE(AM25,AN25),[7]Parámetros!$A$56:$B$80,2,FALSE)</f>
        <v>Moderado (3)</v>
      </c>
      <c r="AP25" s="83" t="s">
        <v>81</v>
      </c>
      <c r="AQ25" s="93" t="s">
        <v>366</v>
      </c>
      <c r="AR25" s="94" t="s">
        <v>359</v>
      </c>
      <c r="AS25" s="90" t="s">
        <v>367</v>
      </c>
      <c r="AT25" s="84" t="s">
        <v>368</v>
      </c>
      <c r="AU25" s="84" t="s">
        <v>369</v>
      </c>
      <c r="AV25" s="84" t="s">
        <v>370</v>
      </c>
      <c r="AW25" s="148" t="s">
        <v>371</v>
      </c>
    </row>
    <row r="26" spans="2:50" ht="161.25" customHeight="1" thickBot="1" x14ac:dyDescent="0.35">
      <c r="B26" s="95"/>
      <c r="C26" s="164"/>
      <c r="D26" s="97"/>
      <c r="E26" s="96"/>
      <c r="F26" s="165"/>
      <c r="G26" s="164"/>
      <c r="H26" s="97"/>
      <c r="I26" s="97"/>
      <c r="J26" s="97"/>
      <c r="K26" s="164"/>
      <c r="L26" s="164"/>
      <c r="M26" s="166"/>
      <c r="N26" s="96"/>
      <c r="O26" s="96"/>
      <c r="P26" s="96"/>
      <c r="Q26" s="96"/>
      <c r="R26" s="97"/>
      <c r="S26" s="97"/>
      <c r="T26" s="97"/>
      <c r="U26" s="97"/>
      <c r="V26" s="103"/>
      <c r="W26" s="103"/>
      <c r="X26" s="103"/>
      <c r="Y26" s="103"/>
      <c r="Z26" s="103"/>
      <c r="AA26" s="103"/>
      <c r="AB26" s="103"/>
      <c r="AC26" s="103"/>
      <c r="AD26" s="103"/>
      <c r="AE26" s="103"/>
      <c r="AF26" s="103"/>
      <c r="AG26" s="103"/>
      <c r="AH26" s="103"/>
      <c r="AI26" s="103"/>
      <c r="AJ26" s="103"/>
      <c r="AK26" s="103"/>
      <c r="AL26" s="103"/>
      <c r="AM26" s="104"/>
      <c r="AN26" s="104"/>
      <c r="AO26" s="167"/>
      <c r="AP26" s="96"/>
      <c r="AQ26" s="106"/>
      <c r="AR26" s="107"/>
      <c r="AS26" s="103"/>
      <c r="AT26" s="97"/>
      <c r="AU26" s="97"/>
      <c r="AV26" s="97"/>
      <c r="AW26" s="71"/>
    </row>
    <row r="27" spans="2:50" ht="138" x14ac:dyDescent="0.3">
      <c r="B27" s="173" t="s">
        <v>372</v>
      </c>
      <c r="C27" s="174" t="s">
        <v>373</v>
      </c>
      <c r="D27" s="175" t="s">
        <v>155</v>
      </c>
      <c r="E27" s="175" t="s">
        <v>58</v>
      </c>
      <c r="F27" s="176" t="s">
        <v>59</v>
      </c>
      <c r="G27" s="174" t="s">
        <v>60</v>
      </c>
      <c r="H27" s="177" t="s">
        <v>374</v>
      </c>
      <c r="I27" s="175" t="s">
        <v>375</v>
      </c>
      <c r="J27" s="175" t="s">
        <v>376</v>
      </c>
      <c r="K27" s="174" t="s">
        <v>79</v>
      </c>
      <c r="L27" s="174" t="s">
        <v>116</v>
      </c>
      <c r="M27" s="178" t="str">
        <f>VLOOKUP(CONCATENATE(K27,L27),[8]Parámetros!$A$56:$B$80,2,0)</f>
        <v>Alto (8)</v>
      </c>
      <c r="N27" s="177" t="s">
        <v>67</v>
      </c>
      <c r="O27" s="175" t="s">
        <v>377</v>
      </c>
      <c r="P27" s="177" t="s">
        <v>378</v>
      </c>
      <c r="Q27" s="177" t="s">
        <v>379</v>
      </c>
      <c r="R27" s="177" t="s">
        <v>380</v>
      </c>
      <c r="S27" s="177" t="s">
        <v>381</v>
      </c>
      <c r="T27" s="177" t="s">
        <v>382</v>
      </c>
      <c r="U27" s="177" t="s">
        <v>383</v>
      </c>
      <c r="V27" s="177">
        <v>15</v>
      </c>
      <c r="W27" s="177">
        <v>15</v>
      </c>
      <c r="X27" s="177">
        <v>15</v>
      </c>
      <c r="Y27" s="177">
        <v>15</v>
      </c>
      <c r="Z27" s="177">
        <v>15</v>
      </c>
      <c r="AA27" s="177">
        <v>15</v>
      </c>
      <c r="AB27" s="177">
        <v>10</v>
      </c>
      <c r="AC27" s="177">
        <f t="shared" ref="AC27:AC37" si="0">SUM(V27:AB27)</f>
        <v>100</v>
      </c>
      <c r="AD27" s="177" t="s">
        <v>384</v>
      </c>
      <c r="AE27" s="177" t="s">
        <v>76</v>
      </c>
      <c r="AF27" s="177" t="str">
        <f>VLOOKUP(CONCATENATE(AD27,AE27),[8]Parámetros!$A$2:$B$10,2,0)</f>
        <v>Fuerte</v>
      </c>
      <c r="AG27" s="177">
        <v>100</v>
      </c>
      <c r="AH27" s="175" t="s">
        <v>385</v>
      </c>
      <c r="AI27" s="177" t="s">
        <v>77</v>
      </c>
      <c r="AJ27" s="179" t="s">
        <v>104</v>
      </c>
      <c r="AK27" s="177">
        <v>2</v>
      </c>
      <c r="AL27" s="177">
        <v>0</v>
      </c>
      <c r="AM27" s="180" t="s">
        <v>184</v>
      </c>
      <c r="AN27" s="180" t="s">
        <v>116</v>
      </c>
      <c r="AO27" s="178" t="str">
        <f>VLOOKUP(CONCATENATE(AM27,AN27),[8]Parámetros!$A$56:$B$80,2,0)</f>
        <v>Alto (4)</v>
      </c>
      <c r="AP27" s="175" t="s">
        <v>81</v>
      </c>
      <c r="AQ27" s="181" t="s">
        <v>386</v>
      </c>
      <c r="AR27" s="174" t="s">
        <v>387</v>
      </c>
      <c r="AS27" s="182" t="s">
        <v>208</v>
      </c>
      <c r="AT27" s="183" t="s">
        <v>388</v>
      </c>
      <c r="AU27" s="183" t="s">
        <v>389</v>
      </c>
      <c r="AV27" s="184" t="s">
        <v>390</v>
      </c>
      <c r="AW27" s="185" t="s">
        <v>391</v>
      </c>
      <c r="AX27" s="186"/>
    </row>
    <row r="28" spans="2:50" ht="138" x14ac:dyDescent="0.3">
      <c r="B28" s="187"/>
      <c r="C28" s="188"/>
      <c r="D28" s="189"/>
      <c r="E28" s="189"/>
      <c r="F28" s="190"/>
      <c r="G28" s="188"/>
      <c r="H28" s="191" t="s">
        <v>392</v>
      </c>
      <c r="I28" s="189"/>
      <c r="J28" s="189"/>
      <c r="K28" s="188"/>
      <c r="L28" s="188"/>
      <c r="M28" s="192"/>
      <c r="N28" s="191" t="s">
        <v>67</v>
      </c>
      <c r="O28" s="189"/>
      <c r="P28" s="191" t="s">
        <v>393</v>
      </c>
      <c r="Q28" s="191" t="s">
        <v>394</v>
      </c>
      <c r="R28" s="191" t="s">
        <v>395</v>
      </c>
      <c r="S28" s="191" t="s">
        <v>396</v>
      </c>
      <c r="T28" s="191" t="s">
        <v>397</v>
      </c>
      <c r="U28" s="191" t="s">
        <v>398</v>
      </c>
      <c r="V28" s="191">
        <v>15</v>
      </c>
      <c r="W28" s="191">
        <v>15</v>
      </c>
      <c r="X28" s="191">
        <v>15</v>
      </c>
      <c r="Y28" s="191">
        <v>15</v>
      </c>
      <c r="Z28" s="191">
        <v>15</v>
      </c>
      <c r="AA28" s="191">
        <v>15</v>
      </c>
      <c r="AB28" s="191">
        <v>10</v>
      </c>
      <c r="AC28" s="191">
        <f t="shared" si="0"/>
        <v>100</v>
      </c>
      <c r="AD28" s="191" t="s">
        <v>76</v>
      </c>
      <c r="AE28" s="191" t="s">
        <v>76</v>
      </c>
      <c r="AF28" s="191" t="str">
        <f>VLOOKUP(CONCATENATE(AD28,AE28),[8]Parámetros!$A$2:$B$10,2,0)</f>
        <v>Fuerte</v>
      </c>
      <c r="AG28" s="191">
        <v>100</v>
      </c>
      <c r="AH28" s="189"/>
      <c r="AI28" s="191" t="s">
        <v>77</v>
      </c>
      <c r="AJ28" s="193" t="s">
        <v>104</v>
      </c>
      <c r="AK28" s="191">
        <v>2</v>
      </c>
      <c r="AL28" s="191">
        <v>0</v>
      </c>
      <c r="AM28" s="194"/>
      <c r="AN28" s="194"/>
      <c r="AO28" s="192"/>
      <c r="AP28" s="189"/>
      <c r="AQ28" s="195"/>
      <c r="AR28" s="188"/>
      <c r="AS28" s="196"/>
      <c r="AT28" s="197"/>
      <c r="AU28" s="197"/>
      <c r="AV28" s="198"/>
      <c r="AW28" s="199"/>
      <c r="AX28" s="186"/>
    </row>
    <row r="29" spans="2:50" ht="96.6" x14ac:dyDescent="0.3">
      <c r="B29" s="187"/>
      <c r="C29" s="188"/>
      <c r="D29" s="189"/>
      <c r="E29" s="189"/>
      <c r="F29" s="190"/>
      <c r="G29" s="188"/>
      <c r="H29" s="191" t="s">
        <v>399</v>
      </c>
      <c r="I29" s="189"/>
      <c r="J29" s="189"/>
      <c r="K29" s="188"/>
      <c r="L29" s="188"/>
      <c r="M29" s="192"/>
      <c r="N29" s="191" t="s">
        <v>400</v>
      </c>
      <c r="O29" s="189"/>
      <c r="P29" s="193" t="s">
        <v>387</v>
      </c>
      <c r="Q29" s="193" t="s">
        <v>401</v>
      </c>
      <c r="R29" s="193" t="s">
        <v>402</v>
      </c>
      <c r="S29" s="193" t="s">
        <v>403</v>
      </c>
      <c r="T29" s="193" t="s">
        <v>404</v>
      </c>
      <c r="U29" s="193" t="s">
        <v>405</v>
      </c>
      <c r="V29" s="191">
        <v>15</v>
      </c>
      <c r="W29" s="191">
        <v>15</v>
      </c>
      <c r="X29" s="191">
        <v>15</v>
      </c>
      <c r="Y29" s="191">
        <v>15</v>
      </c>
      <c r="Z29" s="191">
        <v>15</v>
      </c>
      <c r="AA29" s="191">
        <v>15</v>
      </c>
      <c r="AB29" s="191">
        <v>10</v>
      </c>
      <c r="AC29" s="191">
        <f t="shared" si="0"/>
        <v>100</v>
      </c>
      <c r="AD29" s="191" t="s">
        <v>385</v>
      </c>
      <c r="AE29" s="191" t="s">
        <v>76</v>
      </c>
      <c r="AF29" s="191" t="s">
        <v>385</v>
      </c>
      <c r="AG29" s="191">
        <v>100</v>
      </c>
      <c r="AH29" s="189"/>
      <c r="AI29" s="191" t="s">
        <v>77</v>
      </c>
      <c r="AJ29" s="193" t="s">
        <v>104</v>
      </c>
      <c r="AK29" s="191">
        <v>2</v>
      </c>
      <c r="AL29" s="191">
        <v>0</v>
      </c>
      <c r="AM29" s="194"/>
      <c r="AN29" s="194"/>
      <c r="AO29" s="192"/>
      <c r="AP29" s="189"/>
      <c r="AQ29" s="195"/>
      <c r="AR29" s="188"/>
      <c r="AS29" s="196"/>
      <c r="AT29" s="197"/>
      <c r="AU29" s="197"/>
      <c r="AV29" s="198"/>
      <c r="AW29" s="199"/>
      <c r="AX29" s="186"/>
    </row>
    <row r="30" spans="2:50" ht="82.8" x14ac:dyDescent="0.3">
      <c r="B30" s="187"/>
      <c r="C30" s="188"/>
      <c r="D30" s="189"/>
      <c r="E30" s="189"/>
      <c r="F30" s="190"/>
      <c r="G30" s="188"/>
      <c r="H30" s="191" t="s">
        <v>406</v>
      </c>
      <c r="I30" s="189"/>
      <c r="J30" s="189"/>
      <c r="K30" s="188"/>
      <c r="L30" s="188"/>
      <c r="M30" s="192"/>
      <c r="N30" s="191" t="s">
        <v>67</v>
      </c>
      <c r="O30" s="189"/>
      <c r="P30" s="193" t="s">
        <v>407</v>
      </c>
      <c r="Q30" s="193" t="s">
        <v>408</v>
      </c>
      <c r="R30" s="200" t="s">
        <v>409</v>
      </c>
      <c r="S30" s="193" t="s">
        <v>410</v>
      </c>
      <c r="T30" s="191" t="s">
        <v>411</v>
      </c>
      <c r="U30" s="200" t="s">
        <v>412</v>
      </c>
      <c r="V30" s="191">
        <v>15</v>
      </c>
      <c r="W30" s="191">
        <v>15</v>
      </c>
      <c r="X30" s="191">
        <v>15</v>
      </c>
      <c r="Y30" s="191">
        <v>15</v>
      </c>
      <c r="Z30" s="191">
        <v>15</v>
      </c>
      <c r="AA30" s="191">
        <v>15</v>
      </c>
      <c r="AB30" s="191">
        <v>10</v>
      </c>
      <c r="AC30" s="191">
        <f t="shared" si="0"/>
        <v>100</v>
      </c>
      <c r="AD30" s="191" t="s">
        <v>76</v>
      </c>
      <c r="AE30" s="191" t="s">
        <v>76</v>
      </c>
      <c r="AF30" s="191" t="str">
        <f>VLOOKUP(CONCATENATE(AD30,AE30),[8]Parámetros!$A$2:$B$10,2,0)</f>
        <v>Fuerte</v>
      </c>
      <c r="AG30" s="191">
        <v>100</v>
      </c>
      <c r="AH30" s="189"/>
      <c r="AI30" s="193" t="s">
        <v>77</v>
      </c>
      <c r="AJ30" s="193" t="s">
        <v>104</v>
      </c>
      <c r="AK30" s="191">
        <v>2</v>
      </c>
      <c r="AL30" s="191">
        <v>0</v>
      </c>
      <c r="AM30" s="194"/>
      <c r="AN30" s="194"/>
      <c r="AO30" s="192"/>
      <c r="AP30" s="189"/>
      <c r="AQ30" s="195"/>
      <c r="AR30" s="188"/>
      <c r="AS30" s="196"/>
      <c r="AT30" s="197"/>
      <c r="AU30" s="197"/>
      <c r="AV30" s="198"/>
      <c r="AW30" s="199"/>
      <c r="AX30" s="186"/>
    </row>
    <row r="31" spans="2:50" ht="138.6" thickBot="1" x14ac:dyDescent="0.35">
      <c r="B31" s="201"/>
      <c r="C31" s="202"/>
      <c r="D31" s="203"/>
      <c r="E31" s="203"/>
      <c r="F31" s="204"/>
      <c r="G31" s="202"/>
      <c r="H31" s="205" t="s">
        <v>413</v>
      </c>
      <c r="I31" s="203"/>
      <c r="J31" s="203"/>
      <c r="K31" s="202"/>
      <c r="L31" s="202"/>
      <c r="M31" s="206"/>
      <c r="N31" s="205" t="s">
        <v>67</v>
      </c>
      <c r="O31" s="203"/>
      <c r="P31" s="207" t="s">
        <v>414</v>
      </c>
      <c r="Q31" s="207" t="s">
        <v>298</v>
      </c>
      <c r="R31" s="207" t="s">
        <v>415</v>
      </c>
      <c r="S31" s="207" t="s">
        <v>416</v>
      </c>
      <c r="T31" s="207" t="s">
        <v>417</v>
      </c>
      <c r="U31" s="207" t="s">
        <v>418</v>
      </c>
      <c r="V31" s="205">
        <v>15</v>
      </c>
      <c r="W31" s="205">
        <v>15</v>
      </c>
      <c r="X31" s="205">
        <v>15</v>
      </c>
      <c r="Y31" s="205">
        <v>15</v>
      </c>
      <c r="Z31" s="205">
        <v>15</v>
      </c>
      <c r="AA31" s="205">
        <v>15</v>
      </c>
      <c r="AB31" s="205">
        <v>10</v>
      </c>
      <c r="AC31" s="205">
        <f t="shared" si="0"/>
        <v>100</v>
      </c>
      <c r="AD31" s="205" t="s">
        <v>76</v>
      </c>
      <c r="AE31" s="205" t="s">
        <v>76</v>
      </c>
      <c r="AF31" s="205" t="str">
        <f>VLOOKUP(CONCATENATE(AD31,AE31),[8]Parámetros!$A$2:$B$10,2,0)</f>
        <v>Fuerte</v>
      </c>
      <c r="AG31" s="205">
        <v>100</v>
      </c>
      <c r="AH31" s="203"/>
      <c r="AI31" s="205" t="s">
        <v>77</v>
      </c>
      <c r="AJ31" s="207" t="s">
        <v>104</v>
      </c>
      <c r="AK31" s="205">
        <v>2</v>
      </c>
      <c r="AL31" s="205">
        <v>0</v>
      </c>
      <c r="AM31" s="208"/>
      <c r="AN31" s="208"/>
      <c r="AO31" s="206"/>
      <c r="AP31" s="203"/>
      <c r="AQ31" s="209"/>
      <c r="AR31" s="202"/>
      <c r="AS31" s="210"/>
      <c r="AT31" s="211"/>
      <c r="AU31" s="211"/>
      <c r="AV31" s="212"/>
      <c r="AW31" s="213"/>
      <c r="AX31" s="186"/>
    </row>
    <row r="32" spans="2:50" ht="303.60000000000002" x14ac:dyDescent="0.3">
      <c r="B32" s="173" t="s">
        <v>419</v>
      </c>
      <c r="C32" s="174" t="s">
        <v>420</v>
      </c>
      <c r="D32" s="175" t="s">
        <v>155</v>
      </c>
      <c r="E32" s="175" t="s">
        <v>58</v>
      </c>
      <c r="F32" s="176" t="s">
        <v>59</v>
      </c>
      <c r="G32" s="174" t="s">
        <v>60</v>
      </c>
      <c r="H32" s="214" t="s">
        <v>421</v>
      </c>
      <c r="I32" s="215" t="s">
        <v>422</v>
      </c>
      <c r="J32" s="183" t="s">
        <v>423</v>
      </c>
      <c r="K32" s="216" t="s">
        <v>184</v>
      </c>
      <c r="L32" s="216" t="s">
        <v>424</v>
      </c>
      <c r="M32" s="217" t="s">
        <v>425</v>
      </c>
      <c r="N32" s="177" t="s">
        <v>67</v>
      </c>
      <c r="O32" s="214" t="s">
        <v>426</v>
      </c>
      <c r="P32" s="218" t="s">
        <v>427</v>
      </c>
      <c r="Q32" s="177" t="s">
        <v>428</v>
      </c>
      <c r="R32" s="214" t="s">
        <v>429</v>
      </c>
      <c r="S32" s="177" t="s">
        <v>430</v>
      </c>
      <c r="T32" s="177" t="s">
        <v>431</v>
      </c>
      <c r="U32" s="219" t="s">
        <v>432</v>
      </c>
      <c r="V32" s="220">
        <v>15</v>
      </c>
      <c r="W32" s="220">
        <v>15</v>
      </c>
      <c r="X32" s="220">
        <v>15</v>
      </c>
      <c r="Y32" s="220">
        <v>15</v>
      </c>
      <c r="Z32" s="220">
        <v>15</v>
      </c>
      <c r="AA32" s="220">
        <v>15</v>
      </c>
      <c r="AB32" s="220">
        <v>10</v>
      </c>
      <c r="AC32" s="177">
        <f t="shared" si="0"/>
        <v>100</v>
      </c>
      <c r="AD32" s="177" t="s">
        <v>76</v>
      </c>
      <c r="AE32" s="177" t="s">
        <v>76</v>
      </c>
      <c r="AF32" s="177" t="str">
        <f>VLOOKUP(CONCATENATE(AD32,AE32),[9]Parámetros!$A$2:$B$10,2,0)</f>
        <v>Fuerte</v>
      </c>
      <c r="AG32" s="177">
        <v>100</v>
      </c>
      <c r="AH32" s="177" t="s">
        <v>76</v>
      </c>
      <c r="AI32" s="177" t="s">
        <v>77</v>
      </c>
      <c r="AJ32" s="177" t="s">
        <v>104</v>
      </c>
      <c r="AK32" s="177">
        <v>2</v>
      </c>
      <c r="AL32" s="177">
        <v>0</v>
      </c>
      <c r="AM32" s="221" t="s">
        <v>184</v>
      </c>
      <c r="AN32" s="180" t="s">
        <v>425</v>
      </c>
      <c r="AO32" s="217" t="s">
        <v>433</v>
      </c>
      <c r="AP32" s="177" t="s">
        <v>81</v>
      </c>
      <c r="AQ32" s="222" t="s">
        <v>434</v>
      </c>
      <c r="AR32" s="223" t="s">
        <v>435</v>
      </c>
      <c r="AS32" s="183" t="s">
        <v>436</v>
      </c>
      <c r="AT32" s="177" t="s">
        <v>437</v>
      </c>
      <c r="AU32" s="175" t="s">
        <v>438</v>
      </c>
      <c r="AV32" s="184" t="s">
        <v>439</v>
      </c>
      <c r="AW32" s="185" t="s">
        <v>440</v>
      </c>
    </row>
    <row r="33" spans="2:49" ht="207.6" thickBot="1" x14ac:dyDescent="0.35">
      <c r="B33" s="201"/>
      <c r="C33" s="202"/>
      <c r="D33" s="203"/>
      <c r="E33" s="203"/>
      <c r="F33" s="204"/>
      <c r="G33" s="202"/>
      <c r="H33" s="224" t="s">
        <v>441</v>
      </c>
      <c r="I33" s="225"/>
      <c r="J33" s="211"/>
      <c r="K33" s="226"/>
      <c r="L33" s="226"/>
      <c r="M33" s="227"/>
      <c r="N33" s="205" t="s">
        <v>67</v>
      </c>
      <c r="O33" s="228"/>
      <c r="P33" s="207" t="s">
        <v>442</v>
      </c>
      <c r="Q33" s="205" t="s">
        <v>443</v>
      </c>
      <c r="R33" s="229" t="s">
        <v>444</v>
      </c>
      <c r="S33" s="205" t="s">
        <v>445</v>
      </c>
      <c r="T33" s="205" t="s">
        <v>446</v>
      </c>
      <c r="U33" s="224" t="s">
        <v>447</v>
      </c>
      <c r="V33" s="230">
        <v>15</v>
      </c>
      <c r="W33" s="230">
        <v>15</v>
      </c>
      <c r="X33" s="230">
        <v>15</v>
      </c>
      <c r="Y33" s="230">
        <v>15</v>
      </c>
      <c r="Z33" s="230">
        <v>15</v>
      </c>
      <c r="AA33" s="230">
        <v>15</v>
      </c>
      <c r="AB33" s="230">
        <v>10</v>
      </c>
      <c r="AC33" s="205">
        <f t="shared" si="0"/>
        <v>100</v>
      </c>
      <c r="AD33" s="205" t="s">
        <v>384</v>
      </c>
      <c r="AE33" s="205" t="s">
        <v>76</v>
      </c>
      <c r="AF33" s="205" t="str">
        <f>VLOOKUP(CONCATENATE(AD33,AE33),[9]Parámetros!$A$2:$B$10,2,0)</f>
        <v>Fuerte</v>
      </c>
      <c r="AG33" s="205">
        <v>100</v>
      </c>
      <c r="AH33" s="205"/>
      <c r="AI33" s="205" t="s">
        <v>77</v>
      </c>
      <c r="AJ33" s="205" t="s">
        <v>104</v>
      </c>
      <c r="AK33" s="205">
        <v>2</v>
      </c>
      <c r="AL33" s="205">
        <v>0</v>
      </c>
      <c r="AM33" s="231"/>
      <c r="AN33" s="208"/>
      <c r="AO33" s="227"/>
      <c r="AP33" s="205"/>
      <c r="AQ33" s="232"/>
      <c r="AR33" s="233"/>
      <c r="AS33" s="211"/>
      <c r="AT33" s="205"/>
      <c r="AU33" s="203"/>
      <c r="AV33" s="212"/>
      <c r="AW33" s="213"/>
    </row>
    <row r="34" spans="2:49" ht="97.8" customHeight="1" x14ac:dyDescent="0.3">
      <c r="B34" s="173" t="s">
        <v>448</v>
      </c>
      <c r="C34" s="174" t="s">
        <v>449</v>
      </c>
      <c r="D34" s="175" t="s">
        <v>57</v>
      </c>
      <c r="E34" s="175" t="s">
        <v>58</v>
      </c>
      <c r="F34" s="176" t="s">
        <v>59</v>
      </c>
      <c r="G34" s="174" t="s">
        <v>60</v>
      </c>
      <c r="H34" s="177" t="s">
        <v>450</v>
      </c>
      <c r="I34" s="234" t="s">
        <v>451</v>
      </c>
      <c r="J34" s="175" t="s">
        <v>452</v>
      </c>
      <c r="K34" s="174" t="s">
        <v>184</v>
      </c>
      <c r="L34" s="174" t="s">
        <v>453</v>
      </c>
      <c r="M34" s="178" t="s">
        <v>453</v>
      </c>
      <c r="N34" s="177" t="s">
        <v>67</v>
      </c>
      <c r="O34" s="175" t="s">
        <v>454</v>
      </c>
      <c r="P34" s="177" t="s">
        <v>455</v>
      </c>
      <c r="Q34" s="177" t="s">
        <v>456</v>
      </c>
      <c r="R34" s="177" t="s">
        <v>457</v>
      </c>
      <c r="S34" s="177" t="s">
        <v>458</v>
      </c>
      <c r="T34" s="177" t="s">
        <v>459</v>
      </c>
      <c r="U34" s="177" t="s">
        <v>460</v>
      </c>
      <c r="V34" s="177">
        <v>15</v>
      </c>
      <c r="W34" s="177">
        <v>15</v>
      </c>
      <c r="X34" s="177">
        <v>15</v>
      </c>
      <c r="Y34" s="177">
        <v>15</v>
      </c>
      <c r="Z34" s="177">
        <v>15</v>
      </c>
      <c r="AA34" s="177">
        <v>15</v>
      </c>
      <c r="AB34" s="177">
        <v>10</v>
      </c>
      <c r="AC34" s="177">
        <f t="shared" si="0"/>
        <v>100</v>
      </c>
      <c r="AD34" s="177" t="s">
        <v>76</v>
      </c>
      <c r="AE34" s="177" t="s">
        <v>76</v>
      </c>
      <c r="AF34" s="177" t="str">
        <f>VLOOKUP(CONCATENATE(AD34,AE34),[10]Parámetros!$A$2:$B$10,2,0)</f>
        <v>Fuerte</v>
      </c>
      <c r="AG34" s="177">
        <v>100</v>
      </c>
      <c r="AH34" s="175" t="s">
        <v>75</v>
      </c>
      <c r="AI34" s="177" t="s">
        <v>77</v>
      </c>
      <c r="AJ34" s="177" t="s">
        <v>104</v>
      </c>
      <c r="AK34" s="177">
        <v>1</v>
      </c>
      <c r="AL34" s="177">
        <f>VLOOKUP(CONCATENATE(AH34,AI34,AJ34),[10]Parámetros!$A$27:$B$38,2,0)</f>
        <v>0</v>
      </c>
      <c r="AM34" s="180" t="s">
        <v>184</v>
      </c>
      <c r="AN34" s="180" t="s">
        <v>453</v>
      </c>
      <c r="AO34" s="235" t="s">
        <v>461</v>
      </c>
      <c r="AP34" s="175" t="s">
        <v>81</v>
      </c>
      <c r="AQ34" s="236" t="s">
        <v>462</v>
      </c>
      <c r="AR34" s="237" t="s">
        <v>463</v>
      </c>
      <c r="AS34" s="175" t="s">
        <v>464</v>
      </c>
      <c r="AT34" s="238" t="s">
        <v>465</v>
      </c>
      <c r="AU34" s="175" t="s">
        <v>466</v>
      </c>
      <c r="AV34" s="184" t="s">
        <v>467</v>
      </c>
      <c r="AW34" s="148" t="s">
        <v>468</v>
      </c>
    </row>
    <row r="35" spans="2:49" ht="96.6" x14ac:dyDescent="0.3">
      <c r="B35" s="187"/>
      <c r="C35" s="188"/>
      <c r="D35" s="189"/>
      <c r="E35" s="189"/>
      <c r="F35" s="190"/>
      <c r="G35" s="188"/>
      <c r="H35" s="193" t="s">
        <v>469</v>
      </c>
      <c r="I35" s="239"/>
      <c r="J35" s="189"/>
      <c r="K35" s="188"/>
      <c r="L35" s="188"/>
      <c r="M35" s="192"/>
      <c r="N35" s="191" t="s">
        <v>400</v>
      </c>
      <c r="O35" s="189"/>
      <c r="P35" s="191" t="s">
        <v>470</v>
      </c>
      <c r="Q35" s="191" t="s">
        <v>179</v>
      </c>
      <c r="R35" s="193" t="s">
        <v>471</v>
      </c>
      <c r="S35" s="191" t="s">
        <v>472</v>
      </c>
      <c r="T35" s="191" t="s">
        <v>473</v>
      </c>
      <c r="U35" s="191" t="s">
        <v>474</v>
      </c>
      <c r="V35" s="191">
        <v>15</v>
      </c>
      <c r="W35" s="191">
        <v>15</v>
      </c>
      <c r="X35" s="191">
        <v>15</v>
      </c>
      <c r="Y35" s="240">
        <v>15</v>
      </c>
      <c r="Z35" s="191">
        <v>15</v>
      </c>
      <c r="AA35" s="191">
        <v>15</v>
      </c>
      <c r="AB35" s="191">
        <v>10</v>
      </c>
      <c r="AC35" s="191">
        <f t="shared" si="0"/>
        <v>100</v>
      </c>
      <c r="AD35" s="191" t="s">
        <v>385</v>
      </c>
      <c r="AE35" s="191" t="s">
        <v>76</v>
      </c>
      <c r="AF35" s="191" t="s">
        <v>385</v>
      </c>
      <c r="AG35" s="191">
        <v>100</v>
      </c>
      <c r="AH35" s="189"/>
      <c r="AI35" s="191" t="s">
        <v>77</v>
      </c>
      <c r="AJ35" s="191" t="s">
        <v>104</v>
      </c>
      <c r="AK35" s="191">
        <v>1</v>
      </c>
      <c r="AL35" s="191">
        <v>0</v>
      </c>
      <c r="AM35" s="194"/>
      <c r="AN35" s="194"/>
      <c r="AO35" s="241"/>
      <c r="AP35" s="189"/>
      <c r="AQ35" s="242"/>
      <c r="AR35" s="243"/>
      <c r="AS35" s="189"/>
      <c r="AT35" s="244"/>
      <c r="AU35" s="189"/>
      <c r="AV35" s="198"/>
      <c r="AW35" s="58"/>
    </row>
    <row r="36" spans="2:49" ht="160.80000000000001" customHeight="1" thickBot="1" x14ac:dyDescent="0.35">
      <c r="B36" s="201"/>
      <c r="C36" s="202"/>
      <c r="D36" s="203"/>
      <c r="E36" s="203"/>
      <c r="F36" s="204"/>
      <c r="G36" s="202"/>
      <c r="H36" s="207" t="s">
        <v>475</v>
      </c>
      <c r="I36" s="245"/>
      <c r="J36" s="203"/>
      <c r="K36" s="202"/>
      <c r="L36" s="202"/>
      <c r="M36" s="206"/>
      <c r="N36" s="205" t="s">
        <v>67</v>
      </c>
      <c r="O36" s="203"/>
      <c r="P36" s="207" t="s">
        <v>455</v>
      </c>
      <c r="Q36" s="205" t="s">
        <v>456</v>
      </c>
      <c r="R36" s="207" t="s">
        <v>476</v>
      </c>
      <c r="S36" s="207" t="s">
        <v>477</v>
      </c>
      <c r="T36" s="205" t="s">
        <v>478</v>
      </c>
      <c r="U36" s="246" t="s">
        <v>474</v>
      </c>
      <c r="V36" s="230">
        <v>15</v>
      </c>
      <c r="W36" s="230">
        <v>15</v>
      </c>
      <c r="X36" s="230">
        <v>15</v>
      </c>
      <c r="Y36" s="230">
        <v>15</v>
      </c>
      <c r="Z36" s="230">
        <v>15</v>
      </c>
      <c r="AA36" s="230">
        <v>15</v>
      </c>
      <c r="AB36" s="230">
        <v>10</v>
      </c>
      <c r="AC36" s="205">
        <f t="shared" si="0"/>
        <v>100</v>
      </c>
      <c r="AD36" s="205" t="s">
        <v>76</v>
      </c>
      <c r="AE36" s="205" t="s">
        <v>76</v>
      </c>
      <c r="AF36" s="205" t="str">
        <f>VLOOKUP(CONCATENATE(AD36,AE36),[10]Parámetros!$A$2:$B$10,2,0)</f>
        <v>Fuerte</v>
      </c>
      <c r="AG36" s="205">
        <v>100</v>
      </c>
      <c r="AH36" s="203"/>
      <c r="AI36" s="205" t="s">
        <v>77</v>
      </c>
      <c r="AJ36" s="205" t="s">
        <v>104</v>
      </c>
      <c r="AK36" s="205">
        <f>VLOOKUP(CONCATENATE(AH34,AI36,AJ36),[10]Parámetros!$A$13:$B$24,2,0)</f>
        <v>1</v>
      </c>
      <c r="AL36" s="205">
        <f>VLOOKUP(CONCATENATE(AH34,AI36,AJ36),[10]Parámetros!$A$27:$B$38,2,0)</f>
        <v>0</v>
      </c>
      <c r="AM36" s="208"/>
      <c r="AN36" s="208"/>
      <c r="AO36" s="247"/>
      <c r="AP36" s="203"/>
      <c r="AQ36" s="248"/>
      <c r="AR36" s="249"/>
      <c r="AS36" s="203"/>
      <c r="AT36" s="250"/>
      <c r="AU36" s="203"/>
      <c r="AV36" s="212"/>
      <c r="AW36" s="71"/>
    </row>
    <row r="37" spans="2:49" ht="409.5" customHeight="1" x14ac:dyDescent="0.3">
      <c r="B37" s="82" t="s">
        <v>479</v>
      </c>
      <c r="C37" s="144" t="s">
        <v>480</v>
      </c>
      <c r="D37" s="84" t="s">
        <v>155</v>
      </c>
      <c r="E37" s="83" t="s">
        <v>58</v>
      </c>
      <c r="F37" s="145" t="s">
        <v>59</v>
      </c>
      <c r="G37" s="144" t="s">
        <v>60</v>
      </c>
      <c r="H37" s="86" t="s">
        <v>481</v>
      </c>
      <c r="I37" s="84" t="s">
        <v>482</v>
      </c>
      <c r="J37" s="84" t="s">
        <v>483</v>
      </c>
      <c r="K37" s="144" t="s">
        <v>64</v>
      </c>
      <c r="L37" s="144" t="s">
        <v>116</v>
      </c>
      <c r="M37" s="146" t="str">
        <f>VLOOKUP(CONCATENATE(K37,L37),[11]Parámetros!$A$56:$B$80,2,FALSE)</f>
        <v>Extremo (12)</v>
      </c>
      <c r="N37" s="83" t="s">
        <v>98</v>
      </c>
      <c r="O37" s="83" t="s">
        <v>484</v>
      </c>
      <c r="P37" s="83" t="s">
        <v>485</v>
      </c>
      <c r="Q37" s="251" t="s">
        <v>135</v>
      </c>
      <c r="R37" s="84" t="s">
        <v>486</v>
      </c>
      <c r="S37" s="84" t="s">
        <v>487</v>
      </c>
      <c r="T37" s="84" t="s">
        <v>488</v>
      </c>
      <c r="U37" s="84" t="s">
        <v>489</v>
      </c>
      <c r="V37" s="90">
        <v>15</v>
      </c>
      <c r="W37" s="90">
        <v>15</v>
      </c>
      <c r="X37" s="90">
        <v>15</v>
      </c>
      <c r="Y37" s="90">
        <v>10</v>
      </c>
      <c r="Z37" s="90">
        <v>15</v>
      </c>
      <c r="AA37" s="90">
        <v>15</v>
      </c>
      <c r="AB37" s="90">
        <v>10</v>
      </c>
      <c r="AC37" s="90">
        <f t="shared" si="0"/>
        <v>95</v>
      </c>
      <c r="AD37" s="90" t="e">
        <f ca="1">_xlfn.IFS(AC37&lt;=85,"Débil",AC37&gt;=96,"Fuerte",AC37&gt;=86,"Moderado")</f>
        <v>#NAME?</v>
      </c>
      <c r="AE37" s="90" t="s">
        <v>76</v>
      </c>
      <c r="AF37" s="90" t="e">
        <f ca="1">VLOOKUP(CONCATENATE(AD37,AE37),[11]Parámetros!$A$2:$B$10,2,FALSE)</f>
        <v>#NAME?</v>
      </c>
      <c r="AG37" s="90" t="e">
        <f ca="1">_xlfn.IFS(AF37="Fuerte",100,AF37="Moderado",50,AF37="Débil",0)</f>
        <v>#NAME?</v>
      </c>
      <c r="AH37" s="90" t="e">
        <f ca="1">_xlfn.IFS(AVERAGE(AG37:AG37)=100,"Fuerte",AVERAGE(AG37:AG37)&lt;50,"Débil",AVERAGE(AG37:AG37)&gt;=50,"Moderado")</f>
        <v>#NAME?</v>
      </c>
      <c r="AI37" s="90" t="s">
        <v>104</v>
      </c>
      <c r="AJ37" s="90" t="s">
        <v>77</v>
      </c>
      <c r="AK37" s="90" t="e">
        <f ca="1">VLOOKUP(CONCATENATE(AH37,AI37,AJ37),[11]Parámetros!$A$13:$B$24,2,FALSE)</f>
        <v>#NAME?</v>
      </c>
      <c r="AL37" s="90" t="e">
        <f ca="1">VLOOKUP(CONCATENATE(AH37,AI37,AJ37),[11]Parámetros!$A$27:$B$38,2,FALSE)</f>
        <v>#NAME?</v>
      </c>
      <c r="AM37" s="91" t="s">
        <v>64</v>
      </c>
      <c r="AN37" s="91" t="s">
        <v>65</v>
      </c>
      <c r="AO37" s="147" t="str">
        <f>VLOOKUP(CONCATENATE(AM37,AN37),[11]Parámetros!$A$56:$B$80,2,FALSE)</f>
        <v>Alto (9)</v>
      </c>
      <c r="AP37" s="83" t="s">
        <v>490</v>
      </c>
      <c r="AQ37" s="93" t="s">
        <v>491</v>
      </c>
      <c r="AR37" s="94" t="s">
        <v>492</v>
      </c>
      <c r="AS37" s="252" t="s">
        <v>229</v>
      </c>
      <c r="AT37" s="84" t="s">
        <v>493</v>
      </c>
      <c r="AU37" s="84" t="s">
        <v>494</v>
      </c>
      <c r="AV37" s="253" t="s">
        <v>495</v>
      </c>
      <c r="AW37" s="148" t="s">
        <v>496</v>
      </c>
    </row>
    <row r="38" spans="2:49" ht="39" customHeight="1" thickBot="1" x14ac:dyDescent="0.35">
      <c r="B38" s="95"/>
      <c r="C38" s="164"/>
      <c r="D38" s="97"/>
      <c r="E38" s="96"/>
      <c r="F38" s="165"/>
      <c r="G38" s="164"/>
      <c r="H38" s="99" t="s">
        <v>497</v>
      </c>
      <c r="I38" s="97"/>
      <c r="J38" s="97"/>
      <c r="K38" s="164"/>
      <c r="L38" s="164"/>
      <c r="M38" s="166"/>
      <c r="N38" s="96"/>
      <c r="O38" s="96"/>
      <c r="P38" s="96"/>
      <c r="Q38" s="254"/>
      <c r="R38" s="97"/>
      <c r="S38" s="97"/>
      <c r="T38" s="97"/>
      <c r="U38" s="97"/>
      <c r="V38" s="103"/>
      <c r="W38" s="103"/>
      <c r="X38" s="103"/>
      <c r="Y38" s="103"/>
      <c r="Z38" s="103"/>
      <c r="AA38" s="103"/>
      <c r="AB38" s="103"/>
      <c r="AC38" s="103"/>
      <c r="AD38" s="103"/>
      <c r="AE38" s="103"/>
      <c r="AF38" s="103"/>
      <c r="AG38" s="103"/>
      <c r="AH38" s="103"/>
      <c r="AI38" s="103"/>
      <c r="AJ38" s="103"/>
      <c r="AK38" s="103"/>
      <c r="AL38" s="103"/>
      <c r="AM38" s="104"/>
      <c r="AN38" s="104"/>
      <c r="AO38" s="167"/>
      <c r="AP38" s="96"/>
      <c r="AQ38" s="106"/>
      <c r="AR38" s="107"/>
      <c r="AS38" s="255"/>
      <c r="AT38" s="97"/>
      <c r="AU38" s="97"/>
      <c r="AV38" s="256"/>
      <c r="AW38" s="71"/>
    </row>
    <row r="39" spans="2:49" ht="252.6" customHeight="1" thickBot="1" x14ac:dyDescent="0.35">
      <c r="B39" s="73" t="s">
        <v>498</v>
      </c>
      <c r="C39" s="168" t="s">
        <v>499</v>
      </c>
      <c r="D39" s="257" t="s">
        <v>500</v>
      </c>
      <c r="E39" s="168" t="s">
        <v>501</v>
      </c>
      <c r="F39" s="169" t="s">
        <v>59</v>
      </c>
      <c r="G39" s="168" t="s">
        <v>60</v>
      </c>
      <c r="H39" s="75" t="s">
        <v>502</v>
      </c>
      <c r="I39" s="257" t="s">
        <v>503</v>
      </c>
      <c r="J39" s="75" t="s">
        <v>504</v>
      </c>
      <c r="K39" s="168" t="s">
        <v>184</v>
      </c>
      <c r="L39" s="168" t="s">
        <v>116</v>
      </c>
      <c r="M39" s="110" t="str">
        <f>VLOOKUP(CONCATENATE(K39,L39),[12]Parámetros!$A$56:$B$80,2,FALSE)</f>
        <v>Alto (4)</v>
      </c>
      <c r="N39" s="74" t="s">
        <v>98</v>
      </c>
      <c r="O39" s="74" t="s">
        <v>324</v>
      </c>
      <c r="P39" s="74" t="s">
        <v>505</v>
      </c>
      <c r="Q39" s="74" t="s">
        <v>506</v>
      </c>
      <c r="R39" s="75" t="s">
        <v>507</v>
      </c>
      <c r="S39" s="75" t="s">
        <v>508</v>
      </c>
      <c r="T39" s="75" t="s">
        <v>509</v>
      </c>
      <c r="U39" s="75" t="s">
        <v>510</v>
      </c>
      <c r="V39" s="111">
        <v>15</v>
      </c>
      <c r="W39" s="111">
        <v>15</v>
      </c>
      <c r="X39" s="111">
        <v>15</v>
      </c>
      <c r="Y39" s="111">
        <v>10</v>
      </c>
      <c r="Z39" s="111">
        <v>15</v>
      </c>
      <c r="AA39" s="111">
        <v>15</v>
      </c>
      <c r="AB39" s="111">
        <v>10</v>
      </c>
      <c r="AC39" s="111">
        <f>SUM(V39:AB39)</f>
        <v>95</v>
      </c>
      <c r="AD39" s="111" t="e">
        <f ca="1">_xlfn.IFS(AC39&lt;=85,"Débil",AC39&gt;=96,"Fuerte",AC39&gt;=86,"Moderado")</f>
        <v>#NAME?</v>
      </c>
      <c r="AE39" s="111" t="s">
        <v>76</v>
      </c>
      <c r="AF39" s="111" t="e">
        <f ca="1">VLOOKUP(CONCATENATE(AD39,AE39),[12]Parámetros!$A$2:$B$10,2,FALSE)</f>
        <v>#NAME?</v>
      </c>
      <c r="AG39" s="111" t="e">
        <f ca="1">_xlfn.IFS(AF39="Fuerte",100,AF39="Moderado",50,AF39="Débil",0)</f>
        <v>#NAME?</v>
      </c>
      <c r="AH39" s="111" t="e">
        <f ca="1">_xlfn.IFS(AVERAGE(AG39)=100,"Fuerte",AVERAGE(AG39)&lt;50,"Débil",AVERAGE(AG39)&gt;=50,"Moderado")</f>
        <v>#NAME?</v>
      </c>
      <c r="AI39" s="111" t="s">
        <v>104</v>
      </c>
      <c r="AJ39" s="111" t="s">
        <v>77</v>
      </c>
      <c r="AK39" s="111" t="e">
        <f ca="1">VLOOKUP(CONCATENATE(AH39,AI39,AJ39),[12]Parámetros!$A$13:$B$24,2,FALSE)</f>
        <v>#NAME?</v>
      </c>
      <c r="AL39" s="111" t="e">
        <f ca="1">VLOOKUP(CONCATENATE(AH39,AI39,AJ39),[12]Parámetros!$A$27:$B$38,2,FALSE)</f>
        <v>#NAME?</v>
      </c>
      <c r="AM39" s="112" t="s">
        <v>184</v>
      </c>
      <c r="AN39" s="112" t="s">
        <v>65</v>
      </c>
      <c r="AO39" s="113" t="str">
        <f>VLOOKUP(CONCATENATE(AM39,AN39),[12]Parámetros!$A$56:$B$80,2,FALSE)</f>
        <v>Moderado (3)</v>
      </c>
      <c r="AP39" s="74" t="s">
        <v>81</v>
      </c>
      <c r="AQ39" s="80" t="s">
        <v>511</v>
      </c>
      <c r="AR39" s="111" t="s">
        <v>505</v>
      </c>
      <c r="AS39" s="115" t="s">
        <v>512</v>
      </c>
      <c r="AT39" s="75" t="s">
        <v>513</v>
      </c>
      <c r="AU39" s="75" t="s">
        <v>514</v>
      </c>
      <c r="AV39" s="75" t="s">
        <v>515</v>
      </c>
      <c r="AW39" s="117" t="s">
        <v>516</v>
      </c>
    </row>
    <row r="40" spans="2:49" ht="276.60000000000002" thickBot="1" x14ac:dyDescent="0.35">
      <c r="B40" s="258" t="s">
        <v>517</v>
      </c>
      <c r="C40" s="259" t="s">
        <v>518</v>
      </c>
      <c r="D40" s="260" t="s">
        <v>155</v>
      </c>
      <c r="E40" s="261" t="s">
        <v>58</v>
      </c>
      <c r="F40" s="262" t="s">
        <v>59</v>
      </c>
      <c r="G40" s="259" t="s">
        <v>60</v>
      </c>
      <c r="H40" s="260" t="s">
        <v>519</v>
      </c>
      <c r="I40" s="260" t="s">
        <v>520</v>
      </c>
      <c r="J40" s="260" t="s">
        <v>521</v>
      </c>
      <c r="K40" s="259" t="s">
        <v>184</v>
      </c>
      <c r="L40" s="259" t="s">
        <v>116</v>
      </c>
      <c r="M40" s="263" t="str">
        <f>VLOOKUP(CONCATENATE(K40,L40),[13]Parámetros!$A$56:$B$80,2,FALSE)</f>
        <v>Alto (4)</v>
      </c>
      <c r="N40" s="261" t="s">
        <v>98</v>
      </c>
      <c r="O40" s="261" t="s">
        <v>522</v>
      </c>
      <c r="P40" s="259" t="s">
        <v>523</v>
      </c>
      <c r="Q40" s="259" t="s">
        <v>524</v>
      </c>
      <c r="R40" s="264" t="s">
        <v>525</v>
      </c>
      <c r="S40" s="264" t="s">
        <v>526</v>
      </c>
      <c r="T40" s="264" t="s">
        <v>527</v>
      </c>
      <c r="U40" s="264" t="s">
        <v>528</v>
      </c>
      <c r="V40" s="265">
        <v>15</v>
      </c>
      <c r="W40" s="265">
        <v>15</v>
      </c>
      <c r="X40" s="265">
        <v>15</v>
      </c>
      <c r="Y40" s="265">
        <v>10</v>
      </c>
      <c r="Z40" s="265">
        <v>15</v>
      </c>
      <c r="AA40" s="265">
        <v>15</v>
      </c>
      <c r="AB40" s="265">
        <v>10</v>
      </c>
      <c r="AC40" s="266">
        <f>SUM(V40:AB40)</f>
        <v>95</v>
      </c>
      <c r="AD40" s="266" t="e">
        <f ca="1">_xlfn.IFS(AC40&lt;=85,"Débil",AC40&gt;=96,"Fuerte",AC40&gt;=86,"Moderado")</f>
        <v>#NAME?</v>
      </c>
      <c r="AE40" s="266" t="s">
        <v>76</v>
      </c>
      <c r="AF40" s="266" t="e">
        <f ca="1">VLOOKUP(CONCATENATE(AD40,AE40),[13]Parámetros!$A$2:$B$10,2,FALSE)</f>
        <v>#NAME?</v>
      </c>
      <c r="AG40" s="266" t="e">
        <f ca="1">_xlfn.IFS(AF40="Fuerte",100,AF40="Moderado",50,AF40="Débil",0)</f>
        <v>#NAME?</v>
      </c>
      <c r="AH40" s="266" t="e">
        <f ca="1">_xlfn.IFS(AVERAGE(AG40:AG40)=100,"Fuerte",AVERAGE(AG40:AG40)&lt;50,"Débil",AVERAGE(AG40:AG40)&gt;=50,"Moderado")</f>
        <v>#NAME?</v>
      </c>
      <c r="AI40" s="266" t="s">
        <v>104</v>
      </c>
      <c r="AJ40" s="266" t="s">
        <v>77</v>
      </c>
      <c r="AK40" s="266" t="e">
        <f ca="1">VLOOKUP(CONCATENATE(AH40,AI40,AJ40),[13]Parámetros!$A$13:$B$24,2,FALSE)</f>
        <v>#NAME?</v>
      </c>
      <c r="AL40" s="266" t="e">
        <f ca="1">VLOOKUP(CONCATENATE(AH40,AI40,AJ40),[13]Parámetros!$A$27:$B$38,2,FALSE)</f>
        <v>#NAME?</v>
      </c>
      <c r="AM40" s="267" t="s">
        <v>184</v>
      </c>
      <c r="AN40" s="267" t="s">
        <v>65</v>
      </c>
      <c r="AO40" s="268" t="str">
        <f>VLOOKUP(CONCATENATE(AM40,AN40),[13]Parámetros!$A$56:$B$80,2,FALSE)</f>
        <v>Moderado (3)</v>
      </c>
      <c r="AP40" s="261" t="s">
        <v>81</v>
      </c>
      <c r="AQ40" s="269" t="s">
        <v>529</v>
      </c>
      <c r="AR40" s="270" t="s">
        <v>523</v>
      </c>
      <c r="AS40" s="266" t="s">
        <v>530</v>
      </c>
      <c r="AT40" s="269" t="s">
        <v>531</v>
      </c>
      <c r="AU40" s="260" t="s">
        <v>532</v>
      </c>
      <c r="AV40" s="271" t="s">
        <v>533</v>
      </c>
      <c r="AW40" s="272" t="s">
        <v>534</v>
      </c>
    </row>
    <row r="41" spans="2:49" x14ac:dyDescent="0.3"/>
    <row r="42" spans="2:49" x14ac:dyDescent="0.3"/>
    <row r="43" spans="2:49" x14ac:dyDescent="0.3"/>
    <row r="44" spans="2:49" x14ac:dyDescent="0.3"/>
    <row r="45" spans="2:49" x14ac:dyDescent="0.3"/>
    <row r="46" spans="2:49" x14ac:dyDescent="0.3"/>
    <row r="47" spans="2:49" x14ac:dyDescent="0.3"/>
    <row r="48" spans="2:49" x14ac:dyDescent="0.3"/>
  </sheetData>
  <protectedRanges>
    <protectedRange sqref="S8:S9" name="Rango2_2_2"/>
    <protectedRange sqref="P8" name="Rango2_3_2"/>
  </protectedRanges>
  <mergeCells count="325">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G37:G38"/>
    <mergeCell ref="I37:I38"/>
    <mergeCell ref="J37:J38"/>
    <mergeCell ref="K37:K38"/>
    <mergeCell ref="L37:L38"/>
    <mergeCell ref="M37:M38"/>
    <mergeCell ref="AS34:AS36"/>
    <mergeCell ref="AT34:AT36"/>
    <mergeCell ref="AU34:AU36"/>
    <mergeCell ref="AV34:AV36"/>
    <mergeCell ref="AW34:AW36"/>
    <mergeCell ref="B37:B38"/>
    <mergeCell ref="C37:C38"/>
    <mergeCell ref="D37:D38"/>
    <mergeCell ref="E37:E38"/>
    <mergeCell ref="F37:F38"/>
    <mergeCell ref="AM34:AM36"/>
    <mergeCell ref="AN34:AN36"/>
    <mergeCell ref="AO34:AO36"/>
    <mergeCell ref="AP34:AP36"/>
    <mergeCell ref="AQ34:AQ36"/>
    <mergeCell ref="AR34:AR36"/>
    <mergeCell ref="J34:J36"/>
    <mergeCell ref="K34:K36"/>
    <mergeCell ref="L34:L36"/>
    <mergeCell ref="M34:M36"/>
    <mergeCell ref="O34:O36"/>
    <mergeCell ref="AH34:AH36"/>
    <mergeCell ref="AU32:AU33"/>
    <mergeCell ref="AV32:AV33"/>
    <mergeCell ref="AW32:AW33"/>
    <mergeCell ref="B34:B36"/>
    <mergeCell ref="C34:C36"/>
    <mergeCell ref="D34:D36"/>
    <mergeCell ref="E34:E36"/>
    <mergeCell ref="F34:F36"/>
    <mergeCell ref="G34:G36"/>
    <mergeCell ref="I34:I36"/>
    <mergeCell ref="L32:L33"/>
    <mergeCell ref="M32:M33"/>
    <mergeCell ref="AN32:AN33"/>
    <mergeCell ref="AO32:AO33"/>
    <mergeCell ref="AR32:AR33"/>
    <mergeCell ref="AS32:AS33"/>
    <mergeCell ref="AX27:AX31"/>
    <mergeCell ref="B32:B33"/>
    <mergeCell ref="C32:C33"/>
    <mergeCell ref="D32:D33"/>
    <mergeCell ref="E32:E33"/>
    <mergeCell ref="F32:F33"/>
    <mergeCell ref="G32:G33"/>
    <mergeCell ref="I32:I33"/>
    <mergeCell ref="J32:J33"/>
    <mergeCell ref="K32:K33"/>
    <mergeCell ref="AR27:AR31"/>
    <mergeCell ref="AS27:AS31"/>
    <mergeCell ref="AT27:AT31"/>
    <mergeCell ref="AU27:AU31"/>
    <mergeCell ref="AV27:AV31"/>
    <mergeCell ref="AW27:AW31"/>
    <mergeCell ref="AH27:AH31"/>
    <mergeCell ref="AM27:AM31"/>
    <mergeCell ref="AN27:AN31"/>
    <mergeCell ref="AO27:AO31"/>
    <mergeCell ref="AP27:AP31"/>
    <mergeCell ref="AQ27:AQ31"/>
    <mergeCell ref="I27:I31"/>
    <mergeCell ref="J27:J31"/>
    <mergeCell ref="K27:K31"/>
    <mergeCell ref="L27:L31"/>
    <mergeCell ref="M27:M31"/>
    <mergeCell ref="O27:O31"/>
    <mergeCell ref="B27:B31"/>
    <mergeCell ref="C27:C31"/>
    <mergeCell ref="D27:D31"/>
    <mergeCell ref="E27:E31"/>
    <mergeCell ref="F27:F31"/>
    <mergeCell ref="G27:G31"/>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R19:AR20"/>
    <mergeCell ref="AS19:AS20"/>
    <mergeCell ref="AT19:AT20"/>
    <mergeCell ref="AU19:AU22"/>
    <mergeCell ref="AV19:AV22"/>
    <mergeCell ref="AW19:AW22"/>
    <mergeCell ref="AR21:AR22"/>
    <mergeCell ref="AS21:AS22"/>
    <mergeCell ref="AT21:AT22"/>
    <mergeCell ref="AH19:AH22"/>
    <mergeCell ref="AM19:AM22"/>
    <mergeCell ref="AN19:AN22"/>
    <mergeCell ref="AO19:AO22"/>
    <mergeCell ref="AP19:AP20"/>
    <mergeCell ref="AQ19:AQ20"/>
    <mergeCell ref="AP21:AP22"/>
    <mergeCell ref="AQ21:AQ22"/>
    <mergeCell ref="I19:I22"/>
    <mergeCell ref="J19:J22"/>
    <mergeCell ref="K19:K22"/>
    <mergeCell ref="L19:L22"/>
    <mergeCell ref="M19:M22"/>
    <mergeCell ref="O19:O22"/>
    <mergeCell ref="AT17:AT18"/>
    <mergeCell ref="AU17:AU18"/>
    <mergeCell ref="AV17:AV18"/>
    <mergeCell ref="AW17:AW18"/>
    <mergeCell ref="B19:B22"/>
    <mergeCell ref="C19:C22"/>
    <mergeCell ref="D19:D22"/>
    <mergeCell ref="E19:E22"/>
    <mergeCell ref="F19:F22"/>
    <mergeCell ref="G19:G22"/>
    <mergeCell ref="AN17:AN18"/>
    <mergeCell ref="AO17:AO18"/>
    <mergeCell ref="AP17:AP18"/>
    <mergeCell ref="AQ17:AQ18"/>
    <mergeCell ref="AR17:AR18"/>
    <mergeCell ref="AS17:AS18"/>
    <mergeCell ref="AH17:AH18"/>
    <mergeCell ref="AI17:AI18"/>
    <mergeCell ref="AJ17:AJ18"/>
    <mergeCell ref="AK17:AK18"/>
    <mergeCell ref="AL17:AL18"/>
    <mergeCell ref="AM17:AM18"/>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V11:AV12"/>
    <mergeCell ref="AW11:AW12"/>
    <mergeCell ref="B14:B15"/>
    <mergeCell ref="B17:B18"/>
    <mergeCell ref="C17:C18"/>
    <mergeCell ref="D17:D18"/>
    <mergeCell ref="E17:E18"/>
    <mergeCell ref="F17:F18"/>
    <mergeCell ref="G17:G18"/>
    <mergeCell ref="I17:I18"/>
    <mergeCell ref="AP11:AP12"/>
    <mergeCell ref="AQ11:AQ12"/>
    <mergeCell ref="AR11:AR12"/>
    <mergeCell ref="AS11:AS12"/>
    <mergeCell ref="AT11:AT12"/>
    <mergeCell ref="AU11:AU12"/>
    <mergeCell ref="T11:T12"/>
    <mergeCell ref="U11:U12"/>
    <mergeCell ref="AH11:AH12"/>
    <mergeCell ref="AM11:AM12"/>
    <mergeCell ref="AN11:AN12"/>
    <mergeCell ref="AO11:AO12"/>
    <mergeCell ref="J11:J12"/>
    <mergeCell ref="K11:K12"/>
    <mergeCell ref="L11:L12"/>
    <mergeCell ref="M11:M12"/>
    <mergeCell ref="O11:O12"/>
    <mergeCell ref="R11:R12"/>
    <mergeCell ref="AP8:AP9"/>
    <mergeCell ref="AU8:AU9"/>
    <mergeCell ref="AW8:AW9"/>
    <mergeCell ref="B11:B12"/>
    <mergeCell ref="C11:C12"/>
    <mergeCell ref="D11:D12"/>
    <mergeCell ref="E11:E12"/>
    <mergeCell ref="F11:F12"/>
    <mergeCell ref="G11:G12"/>
    <mergeCell ref="I11:I12"/>
    <mergeCell ref="L8:L9"/>
    <mergeCell ref="M8:M9"/>
    <mergeCell ref="AH8:AH9"/>
    <mergeCell ref="AM8:AM9"/>
    <mergeCell ref="AN8:AN9"/>
    <mergeCell ref="AO8:AO9"/>
    <mergeCell ref="AW4:AW5"/>
    <mergeCell ref="C8:C9"/>
    <mergeCell ref="D8:D9"/>
    <mergeCell ref="E8:E9"/>
    <mergeCell ref="F8:F9"/>
    <mergeCell ref="G8:G9"/>
    <mergeCell ref="H8:H9"/>
    <mergeCell ref="I8:I9"/>
    <mergeCell ref="J8:J9"/>
    <mergeCell ref="K8:K9"/>
    <mergeCell ref="AQ4:AQ5"/>
    <mergeCell ref="AR4:AR5"/>
    <mergeCell ref="AS4:AS5"/>
    <mergeCell ref="AT4:AT5"/>
    <mergeCell ref="AU4:AU5"/>
    <mergeCell ref="AV4:AV5"/>
    <mergeCell ref="M4:M5"/>
    <mergeCell ref="AH4:AH5"/>
    <mergeCell ref="AM4:AM5"/>
    <mergeCell ref="AN4:AN5"/>
    <mergeCell ref="AO4:AO5"/>
    <mergeCell ref="AP4:AP5"/>
    <mergeCell ref="G4:G5"/>
    <mergeCell ref="H4:H5"/>
    <mergeCell ref="I4:I5"/>
    <mergeCell ref="J4:J6"/>
    <mergeCell ref="K4:K5"/>
    <mergeCell ref="L4:L5"/>
    <mergeCell ref="AP2:AP3"/>
    <mergeCell ref="AQ2:AT2"/>
    <mergeCell ref="AU2:AU3"/>
    <mergeCell ref="AV2:AV3"/>
    <mergeCell ref="AW2:AW3"/>
    <mergeCell ref="B4:B9"/>
    <mergeCell ref="C4:C5"/>
    <mergeCell ref="D4:D5"/>
    <mergeCell ref="E4:E5"/>
    <mergeCell ref="F4:F5"/>
    <mergeCell ref="M2:M3"/>
    <mergeCell ref="N2:U2"/>
    <mergeCell ref="V2:AB2"/>
    <mergeCell ref="AC2:AL2"/>
    <mergeCell ref="AM2:AN2"/>
    <mergeCell ref="AO2:AO3"/>
    <mergeCell ref="B1:K1"/>
    <mergeCell ref="B2:B3"/>
    <mergeCell ref="C2:C3"/>
    <mergeCell ref="D2:E2"/>
    <mergeCell ref="F2:J2"/>
    <mergeCell ref="K2:L2"/>
  </mergeCells>
  <conditionalFormatting sqref="M4 M6:M8">
    <cfRule type="containsText" dxfId="116" priority="114" operator="containsText" text="Bajo">
      <formula>NOT(ISERROR(SEARCH("Bajo",M4)))</formula>
    </cfRule>
    <cfRule type="containsText" dxfId="115" priority="115" operator="containsText" text="Moderado">
      <formula>NOT(ISERROR(SEARCH("Moderado",M4)))</formula>
    </cfRule>
    <cfRule type="containsText" dxfId="114" priority="116" operator="containsText" text="Alto">
      <formula>NOT(ISERROR(SEARCH("Alto",M4)))</formula>
    </cfRule>
    <cfRule type="containsText" dxfId="113" priority="117" operator="containsText" text="Extremo">
      <formula>NOT(ISERROR(SEARCH("Extremo",M4)))</formula>
    </cfRule>
  </conditionalFormatting>
  <conditionalFormatting sqref="AO4 AO6:AO8">
    <cfRule type="containsText" dxfId="112" priority="110" operator="containsText" text="Alto">
      <formula>NOT(ISERROR(SEARCH("Alto",AO4)))</formula>
    </cfRule>
    <cfRule type="containsText" dxfId="111" priority="111" operator="containsText" text="Moderado">
      <formula>NOT(ISERROR(SEARCH("Moderado",AO4)))</formula>
    </cfRule>
    <cfRule type="containsText" dxfId="110" priority="112" operator="containsText" text="Bajo">
      <formula>NOT(ISERROR(SEARCH("Bajo",AO4)))</formula>
    </cfRule>
    <cfRule type="containsText" dxfId="109" priority="113" operator="containsText" text="Extremo">
      <formula>NOT(ISERROR(SEARCH("Extremo",AO4)))</formula>
    </cfRule>
  </conditionalFormatting>
  <conditionalFormatting sqref="M10">
    <cfRule type="containsText" dxfId="108" priority="106" operator="containsText" text="Bajo">
      <formula>NOT(ISERROR(SEARCH("Bajo",M10)))</formula>
    </cfRule>
    <cfRule type="containsText" dxfId="107" priority="107" operator="containsText" text="Moderado">
      <formula>NOT(ISERROR(SEARCH("Moderado",M10)))</formula>
    </cfRule>
    <cfRule type="containsText" dxfId="106" priority="108" operator="containsText" text="Alto">
      <formula>NOT(ISERROR(SEARCH("Alto",M10)))</formula>
    </cfRule>
    <cfRule type="containsText" dxfId="105" priority="109" operator="containsText" text="Extremo">
      <formula>NOT(ISERROR(SEARCH("Extremo",M10)))</formula>
    </cfRule>
  </conditionalFormatting>
  <conditionalFormatting sqref="AO10">
    <cfRule type="containsText" dxfId="104" priority="102" operator="containsText" text="Alto">
      <formula>NOT(ISERROR(SEARCH("Alto",AO10)))</formula>
    </cfRule>
    <cfRule type="containsText" dxfId="103" priority="103" operator="containsText" text="Moderado">
      <formula>NOT(ISERROR(SEARCH("Moderado",AO10)))</formula>
    </cfRule>
    <cfRule type="containsText" dxfId="102" priority="104" operator="containsText" text="Bajo">
      <formula>NOT(ISERROR(SEARCH("Bajo",AO10)))</formula>
    </cfRule>
    <cfRule type="containsText" dxfId="101" priority="105" operator="containsText" text="Extremo">
      <formula>NOT(ISERROR(SEARCH("Extremo",AO10)))</formula>
    </cfRule>
  </conditionalFormatting>
  <conditionalFormatting sqref="N10:O10">
    <cfRule type="containsText" dxfId="100" priority="98" operator="containsText" text="Bajo">
      <formula>NOT(ISERROR(SEARCH("Bajo",N10)))</formula>
    </cfRule>
    <cfRule type="containsText" dxfId="99" priority="99" operator="containsText" text="Moderado">
      <formula>NOT(ISERROR(SEARCH("Moderado",N10)))</formula>
    </cfRule>
    <cfRule type="containsText" dxfId="98" priority="100" operator="containsText" text="Alto">
      <formula>NOT(ISERROR(SEARCH("Alto",N10)))</formula>
    </cfRule>
    <cfRule type="containsText" dxfId="97" priority="101" operator="containsText" text="Extremo">
      <formula>NOT(ISERROR(SEARCH("Extremo",N10)))</formula>
    </cfRule>
  </conditionalFormatting>
  <conditionalFormatting sqref="M13">
    <cfRule type="containsText" dxfId="96" priority="94" operator="containsText" text="Bajo">
      <formula>NOT(ISERROR(SEARCH("Bajo",M13)))</formula>
    </cfRule>
    <cfRule type="containsText" dxfId="95" priority="95" operator="containsText" text="Moderado">
      <formula>NOT(ISERROR(SEARCH("Moderado",M13)))</formula>
    </cfRule>
    <cfRule type="containsText" dxfId="94" priority="96" operator="containsText" text="Alto">
      <formula>NOT(ISERROR(SEARCH("Alto",M13)))</formula>
    </cfRule>
    <cfRule type="containsText" dxfId="93" priority="97" operator="containsText" text="Extremo">
      <formula>NOT(ISERROR(SEARCH("Extremo",M13)))</formula>
    </cfRule>
  </conditionalFormatting>
  <conditionalFormatting sqref="AO13">
    <cfRule type="containsText" dxfId="92" priority="90" operator="containsText" text="Alto">
      <formula>NOT(ISERROR(SEARCH("Alto",AO13)))</formula>
    </cfRule>
    <cfRule type="containsText" dxfId="91" priority="91" operator="containsText" text="Moderado">
      <formula>NOT(ISERROR(SEARCH("Moderado",AO13)))</formula>
    </cfRule>
    <cfRule type="containsText" dxfId="90" priority="92" operator="containsText" text="Bajo">
      <formula>NOT(ISERROR(SEARCH("Bajo",AO13)))</formula>
    </cfRule>
    <cfRule type="containsText" dxfId="89" priority="93" operator="containsText" text="Extremo">
      <formula>NOT(ISERROR(SEARCH("Extremo",AO13)))</formula>
    </cfRule>
  </conditionalFormatting>
  <conditionalFormatting sqref="M14:M15 AO14:AO15">
    <cfRule type="containsText" dxfId="88" priority="86" operator="containsText" text="bajo">
      <formula>NOT(ISERROR(SEARCH("bajo",M14)))</formula>
    </cfRule>
    <cfRule type="containsText" dxfId="87" priority="87" operator="containsText" text="moderado">
      <formula>NOT(ISERROR(SEARCH("moderado",M14)))</formula>
    </cfRule>
    <cfRule type="containsText" dxfId="86" priority="88" operator="containsText" text="alto">
      <formula>NOT(ISERROR(SEARCH("alto",M14)))</formula>
    </cfRule>
    <cfRule type="containsText" dxfId="85" priority="89" operator="containsText" text="extremo">
      <formula>NOT(ISERROR(SEARCH("extremo",M14)))</formula>
    </cfRule>
  </conditionalFormatting>
  <conditionalFormatting sqref="M16:O16">
    <cfRule type="containsText" dxfId="84" priority="82" operator="containsText" text="Bajo">
      <formula>NOT(ISERROR(SEARCH("Bajo",M16)))</formula>
    </cfRule>
    <cfRule type="containsText" dxfId="83" priority="83" operator="containsText" text="Moderado">
      <formula>NOT(ISERROR(SEARCH("Moderado",M16)))</formula>
    </cfRule>
    <cfRule type="containsText" dxfId="82" priority="84" operator="containsText" text="Alto">
      <formula>NOT(ISERROR(SEARCH("Alto",M16)))</formula>
    </cfRule>
    <cfRule type="containsText" dxfId="81" priority="85" operator="containsText" text="Extremo">
      <formula>NOT(ISERROR(SEARCH("Extremo",M16)))</formula>
    </cfRule>
  </conditionalFormatting>
  <conditionalFormatting sqref="AO16">
    <cfRule type="containsText" dxfId="80" priority="78" operator="containsText" text="Alto">
      <formula>NOT(ISERROR(SEARCH("Alto",AO16)))</formula>
    </cfRule>
    <cfRule type="containsText" dxfId="79" priority="79" operator="containsText" text="Moderado">
      <formula>NOT(ISERROR(SEARCH("Moderado",AO16)))</formula>
    </cfRule>
    <cfRule type="containsText" dxfId="78" priority="80" operator="containsText" text="Bajo">
      <formula>NOT(ISERROR(SEARCH("Bajo",AO16)))</formula>
    </cfRule>
    <cfRule type="containsText" dxfId="77" priority="81" operator="containsText" text="Extremo">
      <formula>NOT(ISERROR(SEARCH("Extremo",AO16)))</formula>
    </cfRule>
  </conditionalFormatting>
  <conditionalFormatting sqref="M17:O17">
    <cfRule type="containsText" dxfId="76" priority="74" operator="containsText" text="Bajo">
      <formula>NOT(ISERROR(SEARCH("Bajo",M17)))</formula>
    </cfRule>
    <cfRule type="containsText" dxfId="75" priority="75" operator="containsText" text="Moderado">
      <formula>NOT(ISERROR(SEARCH("Moderado",M17)))</formula>
    </cfRule>
    <cfRule type="containsText" dxfId="74" priority="76" operator="containsText" text="Alto">
      <formula>NOT(ISERROR(SEARCH("Alto",M17)))</formula>
    </cfRule>
    <cfRule type="containsText" dxfId="73" priority="77" operator="containsText" text="Extremo">
      <formula>NOT(ISERROR(SEARCH("Extremo",M17)))</formula>
    </cfRule>
  </conditionalFormatting>
  <conditionalFormatting sqref="AO17">
    <cfRule type="containsText" dxfId="72" priority="70" operator="containsText" text="Alto">
      <formula>NOT(ISERROR(SEARCH("Alto",AO17)))</formula>
    </cfRule>
    <cfRule type="containsText" dxfId="71" priority="71" operator="containsText" text="Moderado">
      <formula>NOT(ISERROR(SEARCH("Moderado",AO17)))</formula>
    </cfRule>
    <cfRule type="containsText" dxfId="70" priority="72" operator="containsText" text="Bajo">
      <formula>NOT(ISERROR(SEARCH("Bajo",AO17)))</formula>
    </cfRule>
    <cfRule type="containsText" dxfId="69" priority="73" operator="containsText" text="Extremo">
      <formula>NOT(ISERROR(SEARCH("Extremo",AO17)))</formula>
    </cfRule>
  </conditionalFormatting>
  <conditionalFormatting sqref="M19:O19">
    <cfRule type="containsText" dxfId="68" priority="66" operator="containsText" text="Bajo">
      <formula>NOT(ISERROR(SEARCH("Bajo",M19)))</formula>
    </cfRule>
    <cfRule type="containsText" dxfId="67" priority="67" operator="containsText" text="Moderado">
      <formula>NOT(ISERROR(SEARCH("Moderado",M19)))</formula>
    </cfRule>
    <cfRule type="containsText" dxfId="66" priority="68" operator="containsText" text="Alto">
      <formula>NOT(ISERROR(SEARCH("Alto",M19)))</formula>
    </cfRule>
    <cfRule type="containsText" dxfId="65" priority="69" operator="containsText" text="Extremo">
      <formula>NOT(ISERROR(SEARCH("Extremo",M19)))</formula>
    </cfRule>
  </conditionalFormatting>
  <conditionalFormatting sqref="AO19">
    <cfRule type="containsText" dxfId="64" priority="62" operator="containsText" text="Alto">
      <formula>NOT(ISERROR(SEARCH("Alto",AO19)))</formula>
    </cfRule>
    <cfRule type="containsText" dxfId="63" priority="63" operator="containsText" text="Moderado">
      <formula>NOT(ISERROR(SEARCH("Moderado",AO19)))</formula>
    </cfRule>
    <cfRule type="containsText" dxfId="62" priority="64" operator="containsText" text="Bajo">
      <formula>NOT(ISERROR(SEARCH("Bajo",AO19)))</formula>
    </cfRule>
    <cfRule type="containsText" dxfId="61" priority="65" operator="containsText" text="Extremo">
      <formula>NOT(ISERROR(SEARCH("Extremo",AO19)))</formula>
    </cfRule>
  </conditionalFormatting>
  <conditionalFormatting sqref="N20">
    <cfRule type="containsText" dxfId="60" priority="58" operator="containsText" text="Bajo">
      <formula>NOT(ISERROR(SEARCH("Bajo",N20)))</formula>
    </cfRule>
    <cfRule type="containsText" dxfId="59" priority="59" operator="containsText" text="Moderado">
      <formula>NOT(ISERROR(SEARCH("Moderado",N20)))</formula>
    </cfRule>
    <cfRule type="containsText" dxfId="58" priority="60" operator="containsText" text="Alto">
      <formula>NOT(ISERROR(SEARCH("Alto",N20)))</formula>
    </cfRule>
    <cfRule type="containsText" dxfId="57" priority="61" operator="containsText" text="Extremo">
      <formula>NOT(ISERROR(SEARCH("Extremo",N20)))</formula>
    </cfRule>
  </conditionalFormatting>
  <conditionalFormatting sqref="N21:N22">
    <cfRule type="containsText" dxfId="56" priority="54" operator="containsText" text="Bajo">
      <formula>NOT(ISERROR(SEARCH("Bajo",N21)))</formula>
    </cfRule>
    <cfRule type="containsText" dxfId="55" priority="55" operator="containsText" text="Moderado">
      <formula>NOT(ISERROR(SEARCH("Moderado",N21)))</formula>
    </cfRule>
    <cfRule type="containsText" dxfId="54" priority="56" operator="containsText" text="Alto">
      <formula>NOT(ISERROR(SEARCH("Alto",N21)))</formula>
    </cfRule>
    <cfRule type="containsText" dxfId="53" priority="57" operator="containsText" text="Extremo">
      <formula>NOT(ISERROR(SEARCH("Extremo",N21)))</formula>
    </cfRule>
  </conditionalFormatting>
  <conditionalFormatting sqref="M23">
    <cfRule type="containsText" dxfId="52" priority="50" operator="containsText" text="Bajo">
      <formula>NOT(ISERROR(SEARCH("Bajo",M23)))</formula>
    </cfRule>
    <cfRule type="containsText" dxfId="51" priority="51" operator="containsText" text="Moderado">
      <formula>NOT(ISERROR(SEARCH("Moderado",M23)))</formula>
    </cfRule>
    <cfRule type="containsText" dxfId="50" priority="52" operator="containsText" text="Alto">
      <formula>NOT(ISERROR(SEARCH("Alto",M23)))</formula>
    </cfRule>
    <cfRule type="containsText" dxfId="49" priority="53" operator="containsText" text="Extremo">
      <formula>NOT(ISERROR(SEARCH("Extremo",M23)))</formula>
    </cfRule>
  </conditionalFormatting>
  <conditionalFormatting sqref="M25:O25">
    <cfRule type="containsText" dxfId="48" priority="46" operator="containsText" text="Bajo">
      <formula>NOT(ISERROR(SEARCH("Bajo",M25)))</formula>
    </cfRule>
    <cfRule type="containsText" dxfId="47" priority="47" operator="containsText" text="Moderado">
      <formula>NOT(ISERROR(SEARCH("Moderado",M25)))</formula>
    </cfRule>
    <cfRule type="containsText" dxfId="46" priority="48" operator="containsText" text="Alto">
      <formula>NOT(ISERROR(SEARCH("Alto",M25)))</formula>
    </cfRule>
    <cfRule type="containsText" dxfId="45" priority="49" operator="containsText" text="Extremo">
      <formula>NOT(ISERROR(SEARCH("Extremo",M25)))</formula>
    </cfRule>
  </conditionalFormatting>
  <conditionalFormatting sqref="AO25">
    <cfRule type="containsText" dxfId="44" priority="42" operator="containsText" text="Alto">
      <formula>NOT(ISERROR(SEARCH("Alto",AO25)))</formula>
    </cfRule>
    <cfRule type="containsText" dxfId="43" priority="43" operator="containsText" text="Moderado">
      <formula>NOT(ISERROR(SEARCH("Moderado",AO25)))</formula>
    </cfRule>
    <cfRule type="containsText" dxfId="42" priority="44" operator="containsText" text="Bajo">
      <formula>NOT(ISERROR(SEARCH("Bajo",AO25)))</formula>
    </cfRule>
    <cfRule type="containsText" dxfId="41" priority="45" operator="containsText" text="Extremo">
      <formula>NOT(ISERROR(SEARCH("Extremo",AO25)))</formula>
    </cfRule>
  </conditionalFormatting>
  <conditionalFormatting sqref="M27:O27">
    <cfRule type="expression" dxfId="40" priority="36">
      <formula>NOT(ISERROR(SEARCH("Bajo",M27)))</formula>
    </cfRule>
    <cfRule type="expression" dxfId="39" priority="37">
      <formula>NOT(ISERROR(SEARCH("Moderado",M27)))</formula>
    </cfRule>
    <cfRule type="expression" dxfId="38" priority="38">
      <formula>NOT(ISERROR(SEARCH("Alto",M27)))</formula>
    </cfRule>
    <cfRule type="expression" dxfId="37" priority="39">
      <formula>NOT(ISERROR(SEARCH("Extremo",M27)))</formula>
    </cfRule>
  </conditionalFormatting>
  <conditionalFormatting sqref="AO27">
    <cfRule type="expression" dxfId="36" priority="40">
      <formula>NOT(ISERROR(SEARCH("Alto",AO27)))</formula>
    </cfRule>
  </conditionalFormatting>
  <conditionalFormatting sqref="N28">
    <cfRule type="expression" dxfId="35" priority="41">
      <formula>NOT(ISERROR(SEARCH("Bajo",N28)))</formula>
    </cfRule>
  </conditionalFormatting>
  <conditionalFormatting sqref="AO32">
    <cfRule type="expression" dxfId="34" priority="35">
      <formula>NOT(ISERROR(SEARCH("Alto",AO32)))</formula>
    </cfRule>
  </conditionalFormatting>
  <conditionalFormatting sqref="M34:N34">
    <cfRule type="expression" dxfId="33" priority="31">
      <formula>NOT(ISERROR(SEARCH("Bajo",M34)))</formula>
    </cfRule>
    <cfRule type="expression" dxfId="32" priority="32">
      <formula>NOT(ISERROR(SEARCH("Moderado",M34)))</formula>
    </cfRule>
    <cfRule type="expression" dxfId="31" priority="33">
      <formula>NOT(ISERROR(SEARCH("Alto",M34)))</formula>
    </cfRule>
    <cfRule type="expression" dxfId="30" priority="34">
      <formula>NOT(ISERROR(SEARCH("Extremo",M34)))</formula>
    </cfRule>
  </conditionalFormatting>
  <conditionalFormatting sqref="O34">
    <cfRule type="expression" dxfId="29" priority="26">
      <formula>NOT(ISERROR(SEARCH("Bajo",O34)))</formula>
    </cfRule>
    <cfRule type="expression" dxfId="28" priority="27">
      <formula>NOT(ISERROR(SEARCH("Moderado",O34)))</formula>
    </cfRule>
    <cfRule type="expression" dxfId="27" priority="28">
      <formula>NOT(ISERROR(SEARCH("Alto",O34)))</formula>
    </cfRule>
    <cfRule type="expression" dxfId="26" priority="29">
      <formula>NOT(ISERROR(SEARCH("Extremo",O34)))</formula>
    </cfRule>
  </conditionalFormatting>
  <conditionalFormatting sqref="AO34">
    <cfRule type="expression" dxfId="25" priority="30">
      <formula>NOT(ISERROR(SEARCH("Alto",AO34)))</formula>
    </cfRule>
  </conditionalFormatting>
  <conditionalFormatting sqref="M37:O37">
    <cfRule type="containsText" dxfId="24" priority="22" operator="containsText" text="Bajo">
      <formula>NOT(ISERROR(SEARCH("Bajo",M37)))</formula>
    </cfRule>
    <cfRule type="containsText" dxfId="23" priority="23" operator="containsText" text="Moderado">
      <formula>NOT(ISERROR(SEARCH("Moderado",M37)))</formula>
    </cfRule>
    <cfRule type="containsText" dxfId="22" priority="24" operator="containsText" text="Alto">
      <formula>NOT(ISERROR(SEARCH("Alto",M37)))</formula>
    </cfRule>
    <cfRule type="containsText" dxfId="21" priority="25" operator="containsText" text="Extremo">
      <formula>NOT(ISERROR(SEARCH("Extremo",M37)))</formula>
    </cfRule>
  </conditionalFormatting>
  <conditionalFormatting sqref="AO37">
    <cfRule type="containsText" dxfId="20" priority="18" operator="containsText" text="Alto">
      <formula>NOT(ISERROR(SEARCH("Alto",AO37)))</formula>
    </cfRule>
    <cfRule type="containsText" dxfId="19" priority="19" operator="containsText" text="Moderado">
      <formula>NOT(ISERROR(SEARCH("Moderado",AO37)))</formula>
    </cfRule>
    <cfRule type="containsText" dxfId="18" priority="20" operator="containsText" text="Bajo">
      <formula>NOT(ISERROR(SEARCH("Bajo",AO37)))</formula>
    </cfRule>
    <cfRule type="containsText" dxfId="17" priority="21" operator="containsText" text="Extremo">
      <formula>NOT(ISERROR(SEARCH("Extremo",AO37)))</formula>
    </cfRule>
  </conditionalFormatting>
  <conditionalFormatting sqref="M39">
    <cfRule type="containsText" dxfId="16" priority="14" operator="containsText" text="Bajo">
      <formula>NOT(ISERROR(SEARCH("Bajo",M39)))</formula>
    </cfRule>
    <cfRule type="containsText" dxfId="15" priority="15" operator="containsText" text="Moderado">
      <formula>NOT(ISERROR(SEARCH("Moderado",M39)))</formula>
    </cfRule>
    <cfRule type="containsText" dxfId="14" priority="16" operator="containsText" text="Alto">
      <formula>NOT(ISERROR(SEARCH("Alto",M39)))</formula>
    </cfRule>
    <cfRule type="containsText" dxfId="13" priority="17" operator="containsText" text="Extremo">
      <formula>NOT(ISERROR(SEARCH("Extremo",M39)))</formula>
    </cfRule>
  </conditionalFormatting>
  <conditionalFormatting sqref="AO39">
    <cfRule type="containsText" dxfId="12" priority="10" operator="containsText" text="Alto">
      <formula>NOT(ISERROR(SEARCH("Alto",AO39)))</formula>
    </cfRule>
    <cfRule type="containsText" dxfId="11" priority="11" operator="containsText" text="Moderado">
      <formula>NOT(ISERROR(SEARCH("Moderado",AO39)))</formula>
    </cfRule>
    <cfRule type="containsText" dxfId="10" priority="12" operator="containsText" text="Bajo">
      <formula>NOT(ISERROR(SEARCH("Bajo",AO39)))</formula>
    </cfRule>
    <cfRule type="containsText" dxfId="9" priority="13" operator="containsText" text="Extremo">
      <formula>NOT(ISERROR(SEARCH("Extremo",AO39)))</formula>
    </cfRule>
  </conditionalFormatting>
  <conditionalFormatting sqref="M40">
    <cfRule type="containsText" dxfId="8" priority="6" operator="containsText" text="Bajo">
      <formula>NOT(ISERROR(SEARCH("Bajo",M40)))</formula>
    </cfRule>
    <cfRule type="containsText" dxfId="7" priority="7" operator="containsText" text="Moderado">
      <formula>NOT(ISERROR(SEARCH("Moderado",M40)))</formula>
    </cfRule>
    <cfRule type="containsText" dxfId="6" priority="8" operator="containsText" text="Alto">
      <formula>NOT(ISERROR(SEARCH("Alto",M40)))</formula>
    </cfRule>
    <cfRule type="containsText" dxfId="5" priority="9" operator="containsText" text="Extremo">
      <formula>NOT(ISERROR(SEARCH("Extremo",M40)))</formula>
    </cfRule>
  </conditionalFormatting>
  <conditionalFormatting sqref="AO40">
    <cfRule type="containsText" dxfId="4" priority="2" operator="containsText" text="Alto">
      <formula>NOT(ISERROR(SEARCH("Alto",AO40)))</formula>
    </cfRule>
    <cfRule type="containsText" dxfId="3" priority="3" operator="containsText" text="Moderado">
      <formula>NOT(ISERROR(SEARCH("Moderado",AO40)))</formula>
    </cfRule>
    <cfRule type="containsText" dxfId="2" priority="4" operator="containsText" text="Bajo">
      <formula>NOT(ISERROR(SEARCH("Bajo",AO40)))</formula>
    </cfRule>
    <cfRule type="containsText" dxfId="1" priority="5" operator="containsText" text="Extremo">
      <formula>NOT(ISERROR(SEARCH("Extremo",AO40)))</formula>
    </cfRule>
  </conditionalFormatting>
  <conditionalFormatting sqref="M32">
    <cfRule type="expression" dxfId="0" priority="1">
      <formula>NOT(ISERROR(SEARCH("Alto",M32)))</formula>
    </cfRule>
  </conditionalFormatting>
  <dataValidations count="2">
    <dataValidation type="textLength" allowBlank="1" showInputMessage="1" error="Escriba un texto  Maximo 600 Caracteres" promptTitle="Cualquier contenido Maximo 600 Caracteres" sqref="AV6:AV8" xr:uid="{B25682AC-5DEB-443A-98CF-36887F58BE34}">
      <formula1>0</formula1>
      <formula2>600</formula2>
    </dataValidation>
    <dataValidation type="list" allowBlank="1" showInputMessage="1" showErrorMessage="1" sqref="AP11:AP12 AP24" xr:uid="{5EEF78AE-E7D0-4FB3-B96D-90C9ADDC7495}">
      <formula1>#REF!</formula1>
    </dataValidation>
  </dataValidations>
  <pageMargins left="0.7" right="0.7" top="0.75" bottom="0.75" header="0.3" footer="0.3"/>
  <pageSetup paperSize="154" orientation="landscape"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SERRANO</dc:creator>
  <cp:lastModifiedBy>KELLY SERRANO</cp:lastModifiedBy>
  <dcterms:created xsi:type="dcterms:W3CDTF">2020-09-15T02:01:10Z</dcterms:created>
  <dcterms:modified xsi:type="dcterms:W3CDTF">2020-09-15T02:01:39Z</dcterms:modified>
</cp:coreProperties>
</file>