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PUBLICACION MONITOREOS RIESGOS CORRUPCION E INFORME PAGINA WEB\"/>
    </mc:Choice>
  </mc:AlternateContent>
  <xr:revisionPtr revIDLastSave="0" documentId="8_{7D9D84CE-3157-48E6-BAB3-61B089AF3A15}" xr6:coauthVersionLast="45" xr6:coauthVersionMax="45" xr10:uidLastSave="{00000000-0000-0000-0000-000000000000}"/>
  <bookViews>
    <workbookView xWindow="-120" yWindow="-120" windowWidth="29040" windowHeight="15840" xr2:uid="{00000000-000D-0000-FFFF-FFFF00000000}"/>
  </bookViews>
  <sheets>
    <sheet name="construcciones" sheetId="4" r:id="rId1"/>
    <sheet name="Criterios impacto 2" sheetId="7" r:id="rId2"/>
    <sheet name="Criterios impacto 1" sheetId="6" r:id="rId3"/>
    <sheet name="Parámetro" sheetId="2"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8" i="4" l="1"/>
  <c r="AH8" i="4"/>
  <c r="AE8" i="4"/>
  <c r="AQ7" i="4"/>
  <c r="AH7" i="4"/>
  <c r="AE7" i="4"/>
  <c r="L6" i="4"/>
  <c r="K6" i="4" s="1"/>
  <c r="L5" i="4"/>
  <c r="K5" i="4" s="1"/>
  <c r="M5" i="4" l="1"/>
  <c r="AE5" i="4"/>
  <c r="AH5" i="4"/>
  <c r="AQ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Q6" i="4"/>
  <c r="AE6" i="4"/>
  <c r="M6" i="4"/>
  <c r="AH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<sst xmlns="http://schemas.openxmlformats.org/spreadsheetml/2006/main" count="718" uniqueCount="405">
  <si>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</si>
  <si>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</si>
  <si>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</si>
  <si>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</si>
  <si>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</si>
  <si>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</si>
  <si>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</si>
  <si>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</si>
  <si>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</si>
  <si>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</si>
  <si>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</si>
  <si>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</si>
  <si>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</si>
  <si>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</si>
  <si>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</si>
  <si>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</si>
  <si>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</si>
  <si>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</si>
  <si>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</si>
  <si>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</si>
  <si>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</si>
  <si>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</si>
  <si>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</si>
  <si>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</si>
  <si>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</si>
  <si>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</si>
  <si>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</si>
  <si>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</si>
  <si>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</si>
  <si>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</si>
  <si>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</si>
  <si>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</si>
  <si>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</si>
  <si>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</si>
  <si>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</si>
  <si>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</si>
  <si>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</si>
  <si>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</si>
  <si>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</si>
  <si>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</si>
  <si>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</si>
  <si>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</si>
  <si>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</si>
  <si>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</si>
  <si>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</si>
  <si>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</si>
  <si>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</si>
  <si>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</si>
  <si>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</si>
  <si>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</si>
  <si>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</si>
  <si>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</si>
  <si>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</si>
  <si>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</si>
  <si>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</si>
  <si>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</si>
  <si>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</si>
  <si>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</si>
  <si>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</si>
  <si>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</si>
  <si>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</si>
  <si>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</si>
  <si>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</si>
  <si>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</si>
  <si>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</si>
  <si>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</si>
  <si>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</si>
  <si>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</si>
  <si>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</si>
  <si>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</si>
  <si>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</si>
  <si>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</si>
  <si>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</si>
  <si>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</si>
  <si>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</si>
  <si>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</si>
  <si>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</si>
  <si>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</si>
  <si>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</si>
  <si>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</si>
  <si>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</si>
  <si>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</si>
  <si>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</si>
  <si>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</si>
  <si>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</si>
  <si>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</si>
  <si>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</si>
  <si>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</si>
  <si>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</si>
  <si>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</si>
  <si>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</si>
  <si>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</si>
  <si>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</si>
  <si>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</si>
  <si>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</si>
  <si>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</si>
  <si>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</si>
  <si>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</si>
  <si>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</si>
  <si>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</si>
  <si>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</si>
  <si>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</si>
  <si>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</si>
  <si>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</si>
  <si>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</si>
  <si>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</si>
  <si>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</si>
  <si>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</si>
  <si>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</si>
  <si>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</si>
  <si>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</si>
  <si>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</si>
  <si>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</si>
  <si>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</si>
  <si>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</si>
  <si>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</si>
  <si>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</si>
  <si>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</si>
  <si>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</si>
  <si>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</si>
  <si>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</si>
  <si>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</si>
  <si>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</si>
  <si>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</si>
  <si>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</si>
  <si>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</si>
  <si>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</si>
  <si>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</si>
  <si>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</si>
  <si>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</si>
  <si>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</si>
  <si>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</si>
  <si>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</si>
  <si>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</si>
  <si>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</si>
  <si>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</si>
  <si>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</si>
  <si>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</si>
  <si>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</si>
  <si>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</si>
  <si>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</si>
  <si>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</si>
  <si>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</si>
  <si>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</si>
  <si>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</si>
  <si>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</si>
  <si>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</si>
  <si>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</si>
  <si>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</si>
  <si>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</si>
  <si>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</si>
  <si>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</si>
  <si>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</si>
  <si>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</si>
  <si>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</si>
  <si>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</si>
  <si>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</si>
  <si>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</si>
  <si>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</si>
  <si>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</si>
  <si>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</si>
  <si>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</si>
  <si>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</si>
  <si>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</si>
  <si>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</si>
  <si>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</si>
  <si>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</si>
  <si>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</si>
  <si>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</si>
  <si>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</si>
  <si>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</si>
  <si>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</si>
  <si>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</si>
  <si>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Mensual</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</si>
  <si>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</si>
  <si>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</si>
  <si>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</si>
  <si>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</si>
  <si>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</si>
  <si>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</si>
  <si>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</si>
  <si>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</si>
  <si>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</si>
  <si>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</si>
  <si>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</si>
  <si>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</si>
  <si>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</si>
  <si>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</si>
  <si>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</si>
  <si>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</si>
  <si>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</si>
  <si>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</si>
  <si>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</si>
  <si>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</si>
  <si>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</si>
  <si>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</si>
  <si>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</si>
  <si>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</si>
  <si>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</si>
  <si>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</si>
  <si>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</si>
  <si>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</si>
  <si>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</si>
  <si>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</si>
  <si>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</si>
  <si>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</si>
  <si>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</si>
  <si>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</si>
  <si>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</si>
  <si>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</si>
  <si>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</si>
  <si>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</si>
  <si>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</si>
  <si>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</si>
  <si>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</si>
  <si>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</si>
  <si>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</si>
  <si>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</si>
  <si>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</si>
  <si>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</si>
  <si>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</si>
  <si>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</si>
  <si>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</si>
  <si>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</si>
  <si>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</si>
  <si>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</si>
  <si>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</si>
  <si>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</si>
  <si>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</si>
  <si>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</si>
  <si>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</si>
  <si>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</si>
  <si>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</si>
  <si>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</si>
  <si>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</si>
  <si>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</si>
  <si>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</si>
  <si>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</si>
  <si>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</si>
  <si>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</si>
  <si>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</si>
  <si>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</si>
  <si>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</si>
  <si>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</si>
  <si>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</si>
  <si>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</si>
  <si>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</si>
  <si>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</si>
  <si>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</si>
  <si>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</si>
  <si>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</si>
  <si>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</si>
  <si>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</si>
  <si>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</si>
  <si>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</si>
  <si>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</si>
  <si>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</si>
  <si>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</si>
  <si>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</si>
  <si>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</si>
  <si>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</si>
  <si>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</si>
  <si>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</si>
  <si>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</si>
  <si>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</si>
  <si>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</si>
  <si>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</si>
  <si>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</si>
  <si>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</si>
  <si>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</si>
  <si>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</si>
  <si>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</si>
  <si>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</si>
  <si>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</si>
  <si>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</si>
  <si>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</si>
  <si>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</si>
  <si>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</si>
  <si>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</si>
  <si>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</si>
  <si>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</si>
  <si>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</si>
  <si>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</si>
  <si>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</si>
  <si>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</si>
  <si>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</si>
  <si>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</si>
  <si>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</si>
  <si>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</si>
  <si>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</si>
  <si>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</si>
  <si>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</si>
  <si>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</si>
  <si>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</si>
  <si>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</si>
  <si>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</si>
  <si>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</si>
  <si>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</si>
  <si>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</si>
  <si>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</si>
  <si>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</si>
  <si>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</si>
  <si>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</si>
  <si>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</si>
  <si>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</si>
  <si>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</si>
  <si>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</si>
  <si>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</si>
  <si>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</si>
  <si>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</si>
  <si>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</si>
  <si>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</si>
  <si>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</si>
  <si>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</si>
  <si>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</si>
  <si>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</si>
  <si>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</si>
  <si>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</si>
  <si>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</si>
  <si>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</si>
  <si>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</si>
  <si>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</si>
  <si>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</si>
  <si>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</si>
  <si>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</si>
  <si>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</si>
  <si>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</si>
  <si>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 xml:space="preserve">DEBIDO A 
(Causa(s))
</t>
  </si>
  <si>
    <t xml:space="preserve">PUEDE SUCEDER QUE
(Riesgo)
</t>
  </si>
  <si>
    <t xml:space="preserve">QUE PODRÍA OCASIONAR (Consecuencia(s))
</t>
  </si>
  <si>
    <t xml:space="preserve">PLAN DE CONTINGENCIA </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</si>
  <si>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</si>
  <si>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</si>
  <si>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</si>
  <si>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</si>
  <si>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</si>
  <si>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</si>
  <si>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Profesional Universitario / Profesional Especializado</t>
  </si>
  <si>
    <t>Sensibilizar a los responsables de la liquidación de los fondos compensatorios, frente a los requisitos establecidos por la normatividad vigente en el momento de realizar el proceso.</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</si>
  <si>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</si>
  <si>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</si>
  <si>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</si>
  <si>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asignar vocación de parques y aprobación del proyecto especifico</t>
  </si>
  <si>
    <t xml:space="preserve">
No revisión por parte del supervisor de las actividades no previstas presentadas y aprobadas por parte de la interventoría y el contratista</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</si>
  <si>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</si>
  <si>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</si>
  <si>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</si>
  <si>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r>
      <t xml:space="preserve">PROBABILIDAD
</t>
    </r>
    <r>
      <rPr>
        <sz val="8"/>
        <rFont val="Arial Narrow"/>
        <family val="2"/>
      </rPr>
      <t>5:  Casi seguro
4: Probable
3: Posible 
2: Improbable 
1: Raro</t>
    </r>
  </si>
  <si>
    <r>
      <t xml:space="preserve">RESPONSABLE PRIMERA LÍNEA DE DEFENSA
</t>
    </r>
    <r>
      <rPr>
        <sz val="8"/>
        <rFont val="Arial Narrow"/>
        <family val="2"/>
      </rPr>
      <t>(Desarrollo e implementación de procesos de control y gestión de riesgos a través de su identificación, análisis, valoración, monitoreo y acciones de mejora)</t>
    </r>
  </si>
  <si>
    <r>
      <t xml:space="preserve">RESPONSABLE DEL CONTROL
</t>
    </r>
    <r>
      <rPr>
        <sz val="8"/>
        <rFont val="Arial Narrow"/>
        <family val="2"/>
      </rPr>
      <t>(Persona asignada para ejecutar el control. Debe tener la autoridad, competencias y conocimientos para ejecutar el control)</t>
    </r>
  </si>
  <si>
    <r>
      <t xml:space="preserve">ASIGNACIÓN DEL RESPONSABLE
</t>
    </r>
    <r>
      <rPr>
        <sz val="8"/>
        <rFont val="Arial Narrow"/>
        <family val="2"/>
      </rPr>
      <t>Asignado: 15
No asignado: 0</t>
    </r>
  </si>
  <si>
    <r>
      <t xml:space="preserve">SEGREGACIÓN Y AUTORIDAD DEL RESPONSABLE:
</t>
    </r>
    <r>
      <rPr>
        <sz val="8"/>
        <rFont val="Arial Narrow"/>
        <family val="2"/>
      </rPr>
      <t>Adecuado: 15
Inadecuado: 0</t>
    </r>
  </si>
  <si>
    <r>
      <t xml:space="preserve">PERIODICIDAD
</t>
    </r>
    <r>
      <rPr>
        <sz val="8"/>
        <rFont val="Arial Narrow"/>
        <family val="2"/>
      </rPr>
      <t>Oportuna: 15
Inoportuna: 0</t>
    </r>
  </si>
  <si>
    <r>
      <t xml:space="preserve">PROPÓSITO
</t>
    </r>
    <r>
      <rPr>
        <sz val="8"/>
        <rFont val="Arial Narrow"/>
        <family val="2"/>
      </rPr>
      <t>Prevenir: 15
Detectar: 10
No es un control: 0</t>
    </r>
  </si>
  <si>
    <r>
      <t xml:space="preserve">CÓMO SE REALIZA LA ACTIVIDAD DE CONTROL
</t>
    </r>
    <r>
      <rPr>
        <sz val="8"/>
        <rFont val="Arial Narrow"/>
        <family val="2"/>
      </rPr>
      <t>Confiable: 15
No confiable: 0</t>
    </r>
  </si>
  <si>
    <r>
      <t xml:space="preserve">QUÉ PASA CON LAS OBSERVACIONES O DESVIACIONES
</t>
    </r>
    <r>
      <rPr>
        <sz val="8"/>
        <rFont val="Arial Narrow"/>
        <family val="2"/>
      </rPr>
      <t>Se investigan y resuelven oportunamente: 15
No se investigan o resuelven oportunamente: 0</t>
    </r>
  </si>
  <si>
    <r>
      <t xml:space="preserve">EVIDENCIA DE LA EJECUCIÓN DEL CONTROL
</t>
    </r>
    <r>
      <rPr>
        <sz val="10"/>
        <rFont val="Arial Narrow"/>
        <family val="2"/>
      </rPr>
      <t>Completa: 10
Incompleta: 5
No existe: 0</t>
    </r>
  </si>
  <si>
    <r>
      <t xml:space="preserve">RESULTADO DE LA EVALUACION DEL DISEÑO DEL CONTROL
</t>
    </r>
    <r>
      <rPr>
        <sz val="8"/>
        <rFont val="Arial Narrow"/>
        <family val="2"/>
      </rPr>
      <t>Fuerte: 96 y 100
Moderado: 86 y 95
Débil: 0 y 85
(D)</t>
    </r>
  </si>
  <si>
    <r>
      <t xml:space="preserve">EVALUACIÓN DE LA EJECUCIÓN DEL CONTROL
</t>
    </r>
    <r>
      <rPr>
        <sz val="8"/>
        <rFont val="Arial Narrow"/>
        <family val="2"/>
      </rPr>
      <t>Fuerte: Se ejecuta de manera consistente
Moderado: Se ejecuta algunas veces 
Débil: No se ejecuta
(E)</t>
    </r>
  </si>
  <si>
    <r>
      <t xml:space="preserve">SOLIDEZ INDIVIDUAL DE CADA CONTROL
</t>
    </r>
    <r>
      <rPr>
        <sz val="8"/>
        <rFont val="Arial Narrow"/>
        <family val="2"/>
      </rPr>
      <t>Fuerte: 100
Moderado: 50
Débil: 0
(D + E)</t>
    </r>
  </si>
  <si>
    <r>
      <t xml:space="preserve">SOLIDEZ DEL CONJUNTO DE CONTROLES
</t>
    </r>
    <r>
      <rPr>
        <sz val="7"/>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</si>
  <si>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rFont val="Arial Narrow"/>
        <family val="2"/>
      </rPr>
      <t>Directamente o Indirectamente</t>
    </r>
  </si>
  <si>
    <r>
      <t xml:space="preserve">CONTROLES AYUDAN A DISMINUIR IMPACTO
</t>
    </r>
    <r>
      <rPr>
        <sz val="8"/>
        <rFont val="Arial Narrow"/>
        <family val="2"/>
      </rPr>
      <t>Directamente o Indirectamente</t>
    </r>
  </si>
  <si>
    <r>
      <t xml:space="preserve">PROBABILIDAD
</t>
    </r>
    <r>
      <rPr>
        <sz val="8"/>
        <rFont val="Arial Narrow"/>
        <family val="2"/>
      </rPr>
      <t>5: Casi seguro
4: Probable
3: Posible 
2: Improbable 
1: Raro</t>
    </r>
  </si>
  <si>
    <r>
      <t xml:space="preserve">IMPACTO
</t>
    </r>
    <r>
      <rPr>
        <sz val="8"/>
        <rFont val="Arial Narrow"/>
        <family val="2"/>
      </rPr>
      <t>5: Catastrófico
4: Mayor
3: Moderado
2: Menor
1: Insignificante</t>
    </r>
  </si>
  <si>
    <t xml:space="preserve">Actas de reuniones de seguimiento y verificación de actividades no previstas 
Comunicaciones oficiales </t>
  </si>
  <si>
    <t xml:space="preserve">
Número de contratos  liquidados sin el lleno de requisitos 
Meta: 0
Frecuencia: Cuatrimestral </t>
  </si>
  <si>
    <t>Número de liquidaciones realizadas de fondos compensatorios sin el lleno de requisitos 
Meta: 0
Frecuencia: Trimestral</t>
  </si>
  <si>
    <t>Inadecuada liquidación de los fondos compensatorios sin el cumplimiento u omisión de los requisitos técnicos y normativos por uso del poder para favorecer a los urbanizadores lo cual desvía la gestión de lo público</t>
  </si>
  <si>
    <t>El ordenador del gasto realiza las acciones legales y administrativas a que haya lugar frente al urbanizador y se realiza la vocación  cumpliendo con los requisitos normativos</t>
  </si>
  <si>
    <t>15 de diciembre de 2024</t>
  </si>
  <si>
    <t xml:space="preserve">REGISTRO </t>
  </si>
  <si>
    <t>RESULTADOS</t>
  </si>
  <si>
    <t>N.A.</t>
  </si>
  <si>
    <t>Se materializó el riesgos?</t>
  </si>
  <si>
    <t>Memorando de liquidación 
Acta de Liquidación bilateral</t>
  </si>
  <si>
    <t>No</t>
  </si>
  <si>
    <t xml:space="preserve">Correo </t>
  </si>
  <si>
    <t xml:space="preserve">Conclusiones </t>
  </si>
  <si>
    <t xml:space="preserve">
No aplicación de los requisitos técnicos, jurídicos, financieros y contables de la liquidación de los contratos de obra</t>
  </si>
  <si>
    <t>Verificar  el cumplimiento de los requisitos técnicos, jurídicos, financieros y contables definidos en los contratos terminados a cargo de la Subdirección.</t>
  </si>
  <si>
    <t>Omisión de los requisitos establecidos al momento de realizar la liquidación de los fondos compensatorios de cesiones públicas para parques y equipamientos</t>
  </si>
  <si>
    <t>Revisar el cumplimiento de los requisitos establecidos al momento de realizar la liquidación de los fondos compensatorios de cesiones públicas para parques y equipamientos</t>
  </si>
  <si>
    <t>Otorgar vocación de parques y aprobación de proyecto específico por uso del poder sin el cumplimiento de los requisitos técnicos, legales y ambientales para favorecer  a los urbanizadores lo cual desvía la gestión de lo público</t>
  </si>
  <si>
    <t xml:space="preserve">CONTROL DE CAMBIOS </t>
  </si>
  <si>
    <t xml:space="preserve">FECHA: 29  de febrero de 2024 </t>
  </si>
  <si>
    <t>FECHA: 18 de octubre  de 2023</t>
  </si>
  <si>
    <t>FECHA: 08 de febrero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</si>
  <si>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</si>
  <si>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21 de septiembre de 2022</t>
  </si>
  <si>
    <t xml:space="preserve">FECHA DE ACTUALIZACIÓN: febrero 2024 </t>
  </si>
  <si>
    <t>1. El proceso está implementando los controles.
2. El indicador del segundo cuatrimestre del año arroja un valor de cero</t>
  </si>
  <si>
    <t xml:space="preserve">En todos los riesgos se amplió el plan de contingencia detallando las acciones a realizar así mismo se ampliaron evidencia de controles </t>
  </si>
  <si>
    <t xml:space="preserve">Teniendo en cuenta el informe No. 34-1 de control interno de seguimiento a los riesgos  con corte 31 de agosto de 2023   la OAP nuevamente  con el  proceso realiza  la revisión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Aprobación de actividades no previstas o mayores cantidades por uso del poder  sin el cumplimiento de los requisitos internos para favorecer un tercero lo cual desvía la gestión de lo público  POR   
Aprobación de actividades no previstas o mayores cantidades POR USO DEL PODER sin el cumplimiento de los requisitos internos para favorecer un tercero LO CUAL DESVÍA LA GESTIÓN DE LO PÚBLICO
Liquidación de los contratos sin el cumplimiento u omisión de los requisitos técnicos jurídicos y financieros para favorecer a un tercero POR Liquidación de los contratos sin el cumplimiento u omisión de los requisitos técnicos jurídicos y financieros POR USO DEL PODER para favorecer a un tercero LO CUAL DESVÍA LA GESTIÓN DE LO PÚBLICO
Inadecuada liquidación de los fondos compensatorios sin el cumplimiento u omisión de los requisitos técnicos y normativos para favorecer a los urbanizadores POR Inadecuada liquidación de los fondos compensatorios sin el cumplimiento u omisión de los requisitos técnicos y normativos POR USO DEL PODER para favorecer a los urbanizadores LO CUAL DESVÍA LA GESTIÓN DE LO PÚBLICO
Otorgar vocación de parques y aprobación de proyecto específico  sin el cumplimiento de los requisitos técnicos, legales y ambientales POR  Otorgar vocación de parques y aprobación de proyecto específico POR USO DEL PODER sin el cumplimiento de los requisitos técnicos, legales y ambientales PARA FAVORECER A LOS URBANIZADORES LO CUAL DESVÍA LA GESTIÓN DE LO PÚBLICO
</t>
  </si>
  <si>
    <t>Se ajusta redacción de la acción del control 2, cambiando el destinatario interventores por supervisores.  La nueva redacción queda así: Comunicación oficial informando a los supervisores y apoyos a la supervisión los componentes a tener en cuenta para la liquidación de los contratos</t>
  </si>
  <si>
    <t>Liquidación de los contratos sin el cumplimiento u omisión de los requisitos técnicos jurídicos y financieros por uso del poder para favorecer a un tercero, lo cual desvía la gestión de lo público</t>
  </si>
  <si>
    <t>Aprobación de actividades no previstas o mayores cantidades por uso del poder sin el cumplimiento de los requisitos internos para favorecer a un tercero, lo cual desvía la gestión de lo público</t>
  </si>
  <si>
    <t xml:space="preserve">
</t>
  </si>
  <si>
    <t xml:space="preserve">Respecto al cuarto trimestre de octubre a diciembre de 2024, el proceso informa que durante este periodo se aprobaron ítems no previstos en un solo caso  mediante  modificacion contractual suscrita el 3 de diciembre de 2024 del proyecto de Lineal contrato obra 3144-2023 (Solicitud de modificación numero 4 adición #1 y prórroga #2 al contrato 3144 de 2023 Parque Lineal Ambiental  y prorroga #2 inclusión de ítems NP IDRD 3144 de 2023) </t>
  </si>
  <si>
    <t>Durante el perioriodo de OCT a DIC de 2024 no se llevaron a cabo liquidaciones correspondientes a contratos de Obra Pública a cargo de la STC:</t>
  </si>
  <si>
    <t>En el mes de noviembre de 2024 se realiza una liquidación de fondos compensatorios correspondiente al proyecto PROYECTO ANDES 2. donde se validan los siguientes documentos:
1. Oficio Curaduría
2. Documentos Constructor
4. Certificación Catastro
5. Formato de Liquidación 
6. Proyecto de Resolución 
7. Resolución firmada No 1765 del 29 de noviembre de 2024 “Por la cual se expide la liquidación del pago compensatorio de las obligaciones urbanísticas para un proyecto dentro del área de tratamiento de renovación urbana del Decreto Distrital 621 de 2016, modificado y adicionado por el Decreto 595 de 2017</t>
  </si>
  <si>
    <t xml:space="preserve">En octubre se emitió vocación correspondiente para la Urbanización "Bosa la Independencia" de la localidad de Bosa la cual reposa en el Expediente Virtual No. 2024410660300056E; en noviembre se emite la respectiva vocación para  la Urbanización "El Dorado" de la localidad de Fontibón la cual reposa en el Expediente Virtual 2024410660300058E; así mismo para la Urbanización "Green Corp" para los parques 1,2 y 3, la cual se evidencia en el Expediente virtual No. 2021410660300069E.
Para el mes de diciembre, se emite la respectiva vocación para la Urbanización "Hacienda El Bosque Etapa 1 Paque 1", la cual reposa en el Expediente Virtual No. 202441066030006.
Para el mes de diciembre se adelantaron vocaciones de los siguientes parques con el fin de incluirlas dentro de los pre pliegos para la intervención: Parque 11-886  Urbanizacion Santa Beatriz;  Parque 08-783	Urb Gerona Del Vergel Parque 1; Parque 08-627	Senderos de Castilla;  Parque 08-651	Rincón De Los Ángeles II Etapa; Parque 09-017	Melec; Parque IDRD 10-327 Urbanización Bachue I Etapa; Parque 16-313 Industrial Puente Aranda.
Ahora bien, con respecto a los parques que cuenten con proyecto específico, se realiza la aprobación para la Urbanización "Plan Parcial Contador Oriental" de la localidad de Usaquen mediante Resolución IDRD No. 1446 la cual reposa en el expediente virtual No. 2021410660300206E; Urbanización "Usme II - Idipron" de la localidad de Usme aprobado mediante Resolución IDRD No. 1562 la cual reposa en el Expediente Virtual No.2023410660300095E; Urbanización "El Otoño" de la localidad de Suba aprobado mediante Resolución IDRD 1563 y reposa en el Expediente Virtual No. 2022410660300037E.
Para el mes de noviembre se aprobaron para la Urbanización "Ciudad La Salle" de la localidad de Usaquen mediante la Resolución IDRD 1766 la cual reposa en el Expediente Virtual No. 2021410660300036E; Urbanización "San Bernardo (Plan Parcial de Renovación Urbana San Bernardo - Tercer Milenio)" de lla localidad de Santa fe aprobado mediante Resolución IDRD 1654 en Expediente Virtual No. 2023410660300057E; Urbanización "El Pedregal" de la localidad de Usme aprobado mediante Resolución IDRD 1640 en el Expediente Virtual No. 2024410660300008E; Urbanización "Ciudad Nuevo Milenio Etapa VII" de la localidad de Usme aprobado mediante Resolución IDRD 1639 en el Expediente Virtual No. 2024410660300054E; Urbzanización "Caney Reservado" de la localida de Fontibón aprobado mediante Resolución IDRD 1642 en el Expediente Virtual No. 2022410660300031E; Urbanización "Camino del Escritrio - Urbania" de la localidad de Fontibón aprobado mediante Resolución IDRD 1714 en el Expediente Virtual No.2021410660300159E y Urbanización "La Felicidad (Parque Central)" de la localidad de Fontibón aprobado mediante Resolución IDRD 1655 en el Expediente virtual No. 2021410660300078E. </t>
  </si>
  <si>
    <t>1.  El proceso está implementando los controles establecidos . 
2. Para el Cuarto trimestre de la vigencia 2024 se evidencia unicamente la aprobación de un proceso debidamente justificado en la modificación contractual al proyecto parque lineal  contrato 3144 de 2023, por lo cual se cumple la meta establecida en 0</t>
  </si>
  <si>
    <t>1. El proceso está implementando los controles.
2. El indicador del tercer trimestre arroja un resultado de cero
3 El indicador del cuarto trimestre arroja un resultado de Cero y cumple la meta se revisaron el cumplimiento de los requisitos establecidos al momento de asignar vocación de parques y aprobación del proyecto especifico</t>
  </si>
  <si>
    <t xml:space="preserve">1. El proceso está implementando los controles.
2. El indicador del cuarto trimestre arroja un resultado de cero según las solicitudes presentadas por los urbanizadores respecto a los requisitos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</si>
</sst>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 #,##0.00\ _€_-;\-* #,##0.00\ _€_-;_-* &quot;-&quot;??\ _€_-;_-@_-"/>
    <numFmt numFmtId="166" formatCode="[$-C0A]d\-mmm\-yy;@"/>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b/>
      <sz val="8"/>
      <name val="Calibri"/>
      <family val="2"/>
      <scheme val="minor"/>
    </font>
    <font>
      <b/>
      <sz val="10"/>
      <name val="Calibri"/>
      <family val="2"/>
      <scheme val="minor"/>
    </font>
    <font>
      <b/>
      <sz val="20"/>
      <name val="Arial Narrow"/>
      <family val="2"/>
    </font>
    <font>
      <b/>
      <sz val="16"/>
      <name val="Arial Narrow"/>
      <family val="2"/>
    </font>
    <font>
      <sz val="20"/>
      <name val="Arial Narrow"/>
      <family val="2"/>
    </font>
    <font>
      <b/>
      <sz val="10"/>
      <name val="Arial Narrow"/>
      <family val="2"/>
    </font>
    <font>
      <sz val="8"/>
      <name val="Arial Narrow"/>
      <family val="2"/>
    </font>
    <font>
      <b/>
      <sz val="8"/>
      <name val="Arial"/>
      <family val="2"/>
    </font>
    <font>
      <sz val="7"/>
      <name val="Arial Narrow"/>
      <family val="2"/>
    </font>
    <font>
      <sz val="11"/>
      <name val="Calibri"/>
      <family val="2"/>
    </font>
    <font>
      <sz val="11"/>
      <name val="Arial"/>
      <family val="2"/>
    </font>
    <font>
      <sz val="11"/>
      <name val="Arial Narrow"/>
      <family val="2"/>
    </font>
    <font>
      <b/>
      <sz val="24"/>
      <name val="Arial Narrow"/>
      <family val="2"/>
    </font>
  </fonts>
  <fills count="19">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
      <patternFill patternType="solid">
        <fgColor rgb="FFFF0000"/>
        <bgColor indexed="64"/>
      </patternFill>
    </fill>
    <fill>
      <patternFill patternType="solid">
        <fgColor theme="4" tint="0.59999389629810485"/>
        <bgColor indexed="64"/>
      </patternFill>
    </fill>
    <fill>
      <patternFill patternType="solid">
        <fgColor rgb="FFD9D9D9"/>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
    <xf numFmtId="0" fontId="0" fillId="0" borderId="0"/>
    <xf numFmtId="165" fontId="1" fillId="0" borderId="0" applyFont="0" applyFill="0" applyBorder="0" applyAlignment="0" applyProtection="0"/>
    <xf numFmtId="0" fontId="20" fillId="0" borderId="0"/>
    <xf numFmtId="0" fontId="21" fillId="0" borderId="0"/>
    <xf numFmtId="164" fontId="1" fillId="0" borderId="0" applyFont="0" applyFill="0" applyBorder="0" applyAlignment="0" applyProtection="0"/>
    <xf numFmtId="0" fontId="22" fillId="0" borderId="0"/>
    <xf numFmtId="0" fontId="1" fillId="0" borderId="0"/>
  </cellStyleXfs>
  <cellXfs count="146">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0" borderId="0" xfId="5"/>
    <xf numFmtId="0" fontId="22" fillId="10" borderId="1" xfId="5" applyFill="1" applyBorder="1" applyAlignment="1">
      <alignment horizontal="center"/>
    </xf>
    <xf numFmtId="0" fontId="26" fillId="14" borderId="1" xfId="6" applyFont="1" applyFill="1" applyBorder="1" applyAlignment="1">
      <alignment horizontal="center" vertical="center" wrapText="1"/>
    </xf>
    <xf numFmtId="0" fontId="25" fillId="11" borderId="1" xfId="0" applyFont="1" applyFill="1" applyBorder="1" applyAlignment="1">
      <alignment horizontal="left" vertical="center" wrapText="1"/>
    </xf>
    <xf numFmtId="0" fontId="25" fillId="14" borderId="1" xfId="6" applyFont="1" applyFill="1" applyBorder="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6" borderId="1" xfId="0" applyFont="1" applyFill="1" applyBorder="1" applyAlignment="1">
      <alignment horizontal="center" vertical="center" wrapText="1"/>
    </xf>
    <xf numFmtId="0" fontId="32" fillId="12" borderId="1" xfId="0" applyFont="1" applyFill="1" applyBorder="1" applyAlignment="1">
      <alignment vertical="center" wrapText="1"/>
    </xf>
    <xf numFmtId="0" fontId="30" fillId="6" borderId="1" xfId="0" applyFont="1" applyFill="1" applyBorder="1" applyAlignment="1">
      <alignment horizontal="center" vertical="center" textRotation="90" wrapText="1"/>
    </xf>
    <xf numFmtId="0" fontId="30" fillId="2" borderId="1" xfId="0" applyFont="1" applyFill="1" applyBorder="1" applyAlignment="1">
      <alignment horizontal="center" vertical="center" wrapText="1"/>
    </xf>
    <xf numFmtId="0" fontId="34" fillId="13" borderId="1" xfId="0" applyFont="1" applyFill="1" applyBorder="1" applyAlignment="1">
      <alignment vertical="center" wrapText="1"/>
    </xf>
    <xf numFmtId="1" fontId="35" fillId="0" borderId="1" xfId="0" applyNumberFormat="1" applyFont="1" applyBorder="1" applyAlignment="1">
      <alignment vertical="center" wrapText="1"/>
    </xf>
    <xf numFmtId="0" fontId="19" fillId="9" borderId="1" xfId="0" applyFont="1" applyFill="1" applyBorder="1" applyAlignment="1">
      <alignment horizontal="center" vertical="center" wrapText="1"/>
    </xf>
    <xf numFmtId="0" fontId="36" fillId="8" borderId="1" xfId="0" applyFont="1" applyFill="1" applyBorder="1" applyAlignment="1">
      <alignment vertical="center" wrapText="1"/>
    </xf>
    <xf numFmtId="0" fontId="19" fillId="8" borderId="1" xfId="0" applyFont="1" applyFill="1" applyBorder="1" applyAlignment="1">
      <alignment vertical="center" wrapText="1"/>
    </xf>
    <xf numFmtId="0" fontId="19" fillId="6" borderId="1" xfId="0" applyFont="1" applyFill="1" applyBorder="1" applyAlignment="1">
      <alignment vertical="center" wrapText="1"/>
    </xf>
    <xf numFmtId="166" fontId="7" fillId="0" borderId="1" xfId="0" applyNumberFormat="1" applyFont="1" applyBorder="1" applyAlignment="1">
      <alignment horizontal="center" vertical="center" wrapText="1"/>
    </xf>
    <xf numFmtId="0" fontId="36"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7" fillId="8" borderId="0" xfId="0" applyFont="1" applyFill="1" applyAlignment="1">
      <alignment horizontal="center" vertical="center" wrapText="1"/>
    </xf>
    <xf numFmtId="0" fontId="7" fillId="0" borderId="0" xfId="0" applyFont="1" applyAlignment="1">
      <alignment horizontal="left" vertical="center" wrapText="1"/>
    </xf>
    <xf numFmtId="0" fontId="19" fillId="8" borderId="0" xfId="0" applyFont="1" applyFill="1" applyAlignment="1">
      <alignment horizontal="center" vertical="center" wrapText="1"/>
    </xf>
    <xf numFmtId="0" fontId="34" fillId="13" borderId="0" xfId="0" applyFont="1" applyFill="1" applyAlignment="1">
      <alignment vertical="center" wrapText="1"/>
    </xf>
    <xf numFmtId="1" fontId="35" fillId="0" borderId="0" xfId="0" applyNumberFormat="1" applyFont="1" applyAlignment="1">
      <alignment vertical="center" wrapText="1"/>
    </xf>
    <xf numFmtId="0" fontId="36" fillId="8" borderId="0" xfId="0" applyFont="1" applyFill="1" applyAlignment="1">
      <alignment horizontal="center" vertical="center" wrapText="1"/>
    </xf>
    <xf numFmtId="0" fontId="19" fillId="6" borderId="0" xfId="0" applyFont="1" applyFill="1" applyAlignment="1">
      <alignment horizontal="center" vertical="center" wrapText="1"/>
    </xf>
    <xf numFmtId="0" fontId="25" fillId="16" borderId="1" xfId="6"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16" borderId="17" xfId="0" applyFont="1" applyFill="1" applyBorder="1" applyAlignment="1">
      <alignment horizontal="justify" vertical="center" wrapText="1"/>
    </xf>
    <xf numFmtId="0" fontId="30" fillId="6" borderId="17" xfId="0" applyFont="1" applyFill="1" applyBorder="1" applyAlignment="1">
      <alignment horizontal="center" vertical="center" wrapText="1"/>
    </xf>
    <xf numFmtId="0" fontId="37" fillId="16" borderId="17" xfId="0" applyFont="1" applyFill="1" applyBorder="1" applyAlignment="1">
      <alignment horizontal="center" vertical="center" wrapText="1"/>
    </xf>
    <xf numFmtId="0" fontId="7" fillId="8" borderId="1" xfId="0" applyFont="1" applyFill="1" applyBorder="1" applyAlignment="1">
      <alignment vertical="center" wrapText="1"/>
    </xf>
    <xf numFmtId="0" fontId="7" fillId="8" borderId="1" xfId="0" applyFont="1" applyFill="1" applyBorder="1" applyAlignment="1">
      <alignment horizontal="left" vertical="center" wrapText="1"/>
    </xf>
    <xf numFmtId="0" fontId="30" fillId="16" borderId="1" xfId="0" applyFont="1" applyFill="1" applyBorder="1" applyAlignment="1">
      <alignment horizontal="center" vertical="center" wrapText="1"/>
    </xf>
    <xf numFmtId="0" fontId="7" fillId="18" borderId="18" xfId="0" applyFont="1" applyFill="1" applyBorder="1" applyAlignment="1">
      <alignment horizontal="left" vertical="center" wrapText="1"/>
    </xf>
    <xf numFmtId="0" fontId="7" fillId="18" borderId="20" xfId="0" applyFont="1" applyFill="1" applyBorder="1" applyAlignment="1">
      <alignment horizontal="left" vertical="center" wrapText="1"/>
    </xf>
    <xf numFmtId="0" fontId="7" fillId="18" borderId="19"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27" fillId="0" borderId="0" xfId="0" applyFont="1" applyAlignment="1">
      <alignment horizontal="left"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28" fillId="8" borderId="0" xfId="0" applyFont="1" applyFill="1" applyAlignment="1">
      <alignment horizontal="left" vertical="center" wrapText="1"/>
    </xf>
    <xf numFmtId="0" fontId="7" fillId="17" borderId="18" xfId="0" applyFont="1" applyFill="1" applyBorder="1" applyAlignment="1">
      <alignment horizontal="center" vertical="center" wrapText="1"/>
    </xf>
    <xf numFmtId="0" fontId="7" fillId="17" borderId="20" xfId="0" applyFont="1" applyFill="1" applyBorder="1" applyAlignment="1">
      <alignment horizontal="center" vertical="center" wrapText="1"/>
    </xf>
    <xf numFmtId="0" fontId="7" fillId="17" borderId="19" xfId="0" applyFont="1" applyFill="1" applyBorder="1" applyAlignment="1">
      <alignment horizontal="center" vertical="center" wrapText="1"/>
    </xf>
    <xf numFmtId="0" fontId="7" fillId="18" borderId="18" xfId="0" applyFont="1" applyFill="1" applyBorder="1" applyAlignment="1">
      <alignment horizontal="center" vertical="center" wrapText="1"/>
    </xf>
    <xf numFmtId="0" fontId="7" fillId="18" borderId="20" xfId="0" applyFont="1" applyFill="1" applyBorder="1" applyAlignment="1">
      <alignment horizontal="center" vertical="center" wrapText="1"/>
    </xf>
    <xf numFmtId="0" fontId="7" fillId="18" borderId="19" xfId="0" applyFont="1" applyFill="1" applyBorder="1" applyAlignment="1">
      <alignment horizontal="center" vertical="center" wrapText="1"/>
    </xf>
    <xf numFmtId="0" fontId="24" fillId="0" borderId="1" xfId="5" applyFont="1" applyBorder="1" applyAlignment="1">
      <alignment horizontal="left" vertical="top"/>
    </xf>
    <xf numFmtId="0" fontId="23" fillId="10" borderId="1" xfId="5"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00000000-0005-0000-0000-000003000000}"/>
    <cellStyle name="Normal 2 2" xfId="2" xr:uid="{00000000-0005-0000-0000-000004000000}"/>
    <cellStyle name="Normal 2 2 2" xfId="5" xr:uid="{00000000-0005-0000-0000-000005000000}"/>
    <cellStyle name="Normal 3" xfId="3" xr:uid="{00000000-0005-0000-0000-000006000000}"/>
  </cellStyles>
  <dxfs count="25">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81</xdr:row>
      <xdr:rowOff>60854</xdr:rowOff>
    </xdr:from>
    <xdr:to>
      <xdr:col>19</xdr:col>
      <xdr:colOff>1953000</xdr:colOff>
      <xdr:row>171</xdr:row>
      <xdr:rowOff>2600</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5"/>
  <sheetViews>
    <sheetView showGridLines="0" tabSelected="1" zoomScale="99" zoomScaleNormal="99" workbookViewId="0">
      <selection activeCell="AZ5" sqref="AZ5"/>
    </sheetView>
  </sheetViews>
  <sheetFormatPr baseColWidth="10" defaultColWidth="11.42578125" defaultRowHeight="12.75" x14ac:dyDescent="0.25"/>
  <cols>
    <col min="1" max="1" width="11.42578125" style="52"/>
    <col min="2" max="2" width="25.85546875" style="52" customWidth="1"/>
    <col min="3" max="3" width="29.85546875" style="52" hidden="1" customWidth="1"/>
    <col min="4" max="4" width="12.5703125" style="52" hidden="1" customWidth="1"/>
    <col min="5" max="5" width="20.42578125" style="52" customWidth="1"/>
    <col min="6" max="6" width="14.140625" style="52" hidden="1" customWidth="1"/>
    <col min="7" max="7" width="29.140625" style="52" customWidth="1"/>
    <col min="8" max="8" width="27" style="52" customWidth="1"/>
    <col min="9" max="9" width="27.5703125" style="52" customWidth="1"/>
    <col min="10" max="10" width="16.140625" style="52" customWidth="1"/>
    <col min="11" max="11" width="16.85546875" style="52" customWidth="1"/>
    <col min="12" max="12" width="16.85546875" style="52" hidden="1" customWidth="1"/>
    <col min="13" max="13" width="11.42578125" style="52" customWidth="1"/>
    <col min="14" max="14" width="15.7109375" style="52" customWidth="1"/>
    <col min="15" max="15" width="17" style="52" customWidth="1"/>
    <col min="16" max="16" width="15.85546875" style="52" customWidth="1"/>
    <col min="17" max="17" width="16.28515625" style="52" customWidth="1"/>
    <col min="18" max="18" width="32" style="52" customWidth="1"/>
    <col min="19" max="19" width="42.5703125" style="52" customWidth="1"/>
    <col min="20" max="20" width="31.85546875" style="52" customWidth="1"/>
    <col min="21" max="21" width="40.5703125" style="52" customWidth="1"/>
    <col min="22" max="22" width="20.7109375" style="52" customWidth="1"/>
    <col min="23" max="23" width="101.28515625" style="52" customWidth="1"/>
    <col min="24" max="29" width="9.5703125" style="52" hidden="1" customWidth="1"/>
    <col min="30" max="30" width="16.5703125" style="52" hidden="1" customWidth="1"/>
    <col min="31" max="31" width="8.140625" style="52" hidden="1" customWidth="1"/>
    <col min="32" max="32" width="20" style="52" hidden="1" customWidth="1"/>
    <col min="33" max="33" width="27.42578125" style="52" hidden="1" customWidth="1"/>
    <col min="34" max="34" width="13.7109375" style="52" hidden="1" customWidth="1"/>
    <col min="35" max="35" width="15.140625" style="52" hidden="1" customWidth="1"/>
    <col min="36" max="36" width="25.7109375" style="52" hidden="1" customWidth="1"/>
    <col min="37" max="38" width="15.42578125" style="52" hidden="1" customWidth="1"/>
    <col min="39" max="39" width="13.7109375" style="52" hidden="1" customWidth="1"/>
    <col min="40" max="40" width="12.42578125" style="52" hidden="1" customWidth="1"/>
    <col min="41" max="43" width="13.5703125" style="52" hidden="1" customWidth="1"/>
    <col min="44" max="44" width="14.85546875" style="52" hidden="1" customWidth="1"/>
    <col min="45" max="45" width="29.7109375" style="52" customWidth="1"/>
    <col min="46" max="46" width="29.85546875" style="52" customWidth="1"/>
    <col min="47" max="47" width="31.7109375" style="53" customWidth="1"/>
    <col min="48" max="48" width="47.5703125" style="52" customWidth="1"/>
    <col min="49" max="49" width="45.85546875" style="52" hidden="1" customWidth="1"/>
    <col min="50" max="50" width="49.28515625" style="52" customWidth="1"/>
    <col min="51" max="51" width="40.140625" style="52" customWidth="1"/>
    <col min="52" max="52" width="24.7109375" style="52" customWidth="1"/>
    <col min="53" max="16384" width="11.42578125" style="52"/>
  </cols>
  <sheetData>
    <row r="1" spans="1:52" ht="48" customHeight="1" x14ac:dyDescent="0.25"/>
    <row r="2" spans="1:52" ht="39.75" customHeight="1" x14ac:dyDescent="0.25">
      <c r="B2" s="94" t="s">
        <v>390</v>
      </c>
      <c r="C2" s="94"/>
      <c r="D2" s="94"/>
      <c r="E2" s="94"/>
      <c r="F2" s="94"/>
      <c r="G2" s="94"/>
      <c r="H2" s="94"/>
    </row>
    <row r="3" spans="1:52" ht="20.25" customHeight="1" x14ac:dyDescent="0.25">
      <c r="B3" s="99"/>
      <c r="C3" s="99"/>
      <c r="D3" s="99"/>
      <c r="E3" s="99"/>
      <c r="F3" s="99"/>
      <c r="H3" s="54"/>
    </row>
    <row r="4" spans="1:52" ht="162.4" customHeight="1" x14ac:dyDescent="0.25">
      <c r="B4" s="80" t="s">
        <v>0</v>
      </c>
      <c r="C4" s="55" t="s">
        <v>2</v>
      </c>
      <c r="D4" s="55" t="s">
        <v>3</v>
      </c>
      <c r="E4" s="55" t="s">
        <v>4</v>
      </c>
      <c r="F4" s="55" t="s">
        <v>5</v>
      </c>
      <c r="G4" s="49" t="s">
        <v>327</v>
      </c>
      <c r="H4" s="49" t="s">
        <v>328</v>
      </c>
      <c r="I4" s="49" t="s">
        <v>329</v>
      </c>
      <c r="J4" s="55" t="s">
        <v>347</v>
      </c>
      <c r="K4" s="50" t="s">
        <v>308</v>
      </c>
      <c r="L4" s="56" t="s">
        <v>309</v>
      </c>
      <c r="M4" s="55" t="s">
        <v>8</v>
      </c>
      <c r="N4" s="55" t="s">
        <v>9</v>
      </c>
      <c r="O4" s="55" t="s">
        <v>348</v>
      </c>
      <c r="P4" s="55" t="s">
        <v>349</v>
      </c>
      <c r="Q4" s="49" t="s">
        <v>321</v>
      </c>
      <c r="R4" s="49" t="s">
        <v>322</v>
      </c>
      <c r="S4" s="49" t="s">
        <v>323</v>
      </c>
      <c r="T4" s="51" t="s">
        <v>324</v>
      </c>
      <c r="U4" s="51" t="s">
        <v>325</v>
      </c>
      <c r="V4" s="76" t="s">
        <v>371</v>
      </c>
      <c r="W4" s="76" t="s">
        <v>372</v>
      </c>
      <c r="X4" s="57" t="s">
        <v>350</v>
      </c>
      <c r="Y4" s="57" t="s">
        <v>351</v>
      </c>
      <c r="Z4" s="57" t="s">
        <v>352</v>
      </c>
      <c r="AA4" s="57" t="s">
        <v>353</v>
      </c>
      <c r="AB4" s="57" t="s">
        <v>354</v>
      </c>
      <c r="AC4" s="57" t="s">
        <v>355</v>
      </c>
      <c r="AD4" s="57" t="s">
        <v>356</v>
      </c>
      <c r="AE4" s="57" t="s">
        <v>83</v>
      </c>
      <c r="AF4" s="55" t="s">
        <v>357</v>
      </c>
      <c r="AG4" s="55" t="s">
        <v>358</v>
      </c>
      <c r="AH4" s="55" t="s">
        <v>217</v>
      </c>
      <c r="AI4" s="55" t="s">
        <v>359</v>
      </c>
      <c r="AJ4" s="55" t="s">
        <v>360</v>
      </c>
      <c r="AK4" s="55" t="s">
        <v>361</v>
      </c>
      <c r="AL4" s="55" t="s">
        <v>362</v>
      </c>
      <c r="AM4" s="55" t="s">
        <v>10</v>
      </c>
      <c r="AN4" s="55" t="s">
        <v>11</v>
      </c>
      <c r="AO4" s="55" t="s">
        <v>363</v>
      </c>
      <c r="AP4" s="55" t="s">
        <v>364</v>
      </c>
      <c r="AQ4" s="55" t="s">
        <v>12</v>
      </c>
      <c r="AR4" s="55" t="s">
        <v>13</v>
      </c>
      <c r="AS4" s="49" t="s">
        <v>326</v>
      </c>
      <c r="AT4" s="55" t="s">
        <v>15</v>
      </c>
      <c r="AU4" s="55" t="s">
        <v>16</v>
      </c>
      <c r="AV4" s="55" t="s">
        <v>277</v>
      </c>
      <c r="AW4" s="55" t="s">
        <v>278</v>
      </c>
      <c r="AX4" s="58" t="s">
        <v>330</v>
      </c>
      <c r="AY4" s="84" t="s">
        <v>378</v>
      </c>
      <c r="AZ4" s="84" t="s">
        <v>374</v>
      </c>
    </row>
    <row r="5" spans="1:52" ht="354.4" customHeight="1" x14ac:dyDescent="0.25">
      <c r="A5" s="81">
        <v>1</v>
      </c>
      <c r="B5" s="98" t="s">
        <v>19</v>
      </c>
      <c r="C5" s="45" t="s">
        <v>272</v>
      </c>
      <c r="D5" s="45" t="s">
        <v>67</v>
      </c>
      <c r="E5" s="45" t="s">
        <v>273</v>
      </c>
      <c r="F5" s="45" t="s">
        <v>24</v>
      </c>
      <c r="G5" s="45" t="s">
        <v>343</v>
      </c>
      <c r="H5" s="45" t="s">
        <v>396</v>
      </c>
      <c r="I5" s="82" t="s">
        <v>279</v>
      </c>
      <c r="J5" s="46" t="s">
        <v>70</v>
      </c>
      <c r="K5" s="59" t="str">
        <f>IF(L5&lt;6,"Moderado (3)",IF(L5&lt;12,"Mayor (4)","Catastrófico (5)"))</f>
        <v>Moderado (3)</v>
      </c>
      <c r="L5" s="60">
        <f>COUNTIF('Criterios impacto 1'!H2:H20,"SI")</f>
        <v>5</v>
      </c>
      <c r="M5" s="61" t="str">
        <f>IFERROR(VLOOKUP(CONCATENATE(J5,K5),Parámetro!$A$56:$B$80,2,FALSE),"-")</f>
        <v>Moderado (6)</v>
      </c>
      <c r="N5" s="46" t="s">
        <v>72</v>
      </c>
      <c r="O5" s="62" t="s">
        <v>274</v>
      </c>
      <c r="P5" s="14" t="s">
        <v>280</v>
      </c>
      <c r="Q5" s="45" t="s">
        <v>311</v>
      </c>
      <c r="R5" s="45" t="s">
        <v>315</v>
      </c>
      <c r="S5" s="14" t="s">
        <v>316</v>
      </c>
      <c r="T5" s="14" t="s">
        <v>317</v>
      </c>
      <c r="U5" s="14" t="s">
        <v>365</v>
      </c>
      <c r="V5" s="77" t="s">
        <v>365</v>
      </c>
      <c r="W5" s="79" t="s">
        <v>398</v>
      </c>
      <c r="X5" s="46">
        <v>15</v>
      </c>
      <c r="Y5" s="46">
        <v>15</v>
      </c>
      <c r="Z5" s="46">
        <v>15</v>
      </c>
      <c r="AA5" s="46">
        <v>15</v>
      </c>
      <c r="AB5" s="46">
        <v>15</v>
      </c>
      <c r="AC5" s="46">
        <v>15</v>
      </c>
      <c r="AD5" s="46">
        <v>10</v>
      </c>
      <c r="AE5" s="46">
        <f t="shared" ref="AE5:AE7" si="0">SUM(X5:AD5)</f>
        <v>100</v>
      </c>
      <c r="AF5" s="46" t="s">
        <v>44</v>
      </c>
      <c r="AG5" s="46" t="s">
        <v>44</v>
      </c>
      <c r="AH5" s="46" t="str">
        <f>IFERROR(VLOOKUP(CONCATENATE(AF5,AG5),Parámetro!$A$2:$B$10,2,FALSE),"-")</f>
        <v>Fuerte</v>
      </c>
      <c r="AI5" s="46">
        <v>100</v>
      </c>
      <c r="AJ5" s="46" t="s">
        <v>44</v>
      </c>
      <c r="AK5" s="46" t="s">
        <v>46</v>
      </c>
      <c r="AL5" s="46" t="s">
        <v>45</v>
      </c>
      <c r="AM5" s="46">
        <v>2</v>
      </c>
      <c r="AN5" s="46">
        <v>0</v>
      </c>
      <c r="AO5" s="63" t="s">
        <v>80</v>
      </c>
      <c r="AP5" s="63" t="s">
        <v>62</v>
      </c>
      <c r="AQ5" s="64" t="str">
        <f>IFERROR(VLOOKUP(CONCATENATE(AO5,AP5),Parámetro!$A$56:$B$80,2,FALSE),"-")</f>
        <v>Moderado (3)</v>
      </c>
      <c r="AR5" s="46" t="s">
        <v>34</v>
      </c>
      <c r="AS5" s="45" t="s">
        <v>318</v>
      </c>
      <c r="AT5" s="14" t="s">
        <v>276</v>
      </c>
      <c r="AU5" s="65" t="s">
        <v>370</v>
      </c>
      <c r="AV5" s="45" t="s">
        <v>282</v>
      </c>
      <c r="AW5" s="95" t="s">
        <v>285</v>
      </c>
      <c r="AX5" s="45" t="s">
        <v>319</v>
      </c>
      <c r="AY5" s="79" t="s">
        <v>402</v>
      </c>
      <c r="AZ5" s="77" t="s">
        <v>373</v>
      </c>
    </row>
    <row r="6" spans="1:52" ht="218.85" customHeight="1" x14ac:dyDescent="0.25">
      <c r="A6" s="81">
        <v>2</v>
      </c>
      <c r="B6" s="98"/>
      <c r="C6" s="45" t="s">
        <v>272</v>
      </c>
      <c r="D6" s="45" t="s">
        <v>67</v>
      </c>
      <c r="E6" s="45" t="s">
        <v>273</v>
      </c>
      <c r="F6" s="45" t="s">
        <v>24</v>
      </c>
      <c r="G6" s="14" t="s">
        <v>379</v>
      </c>
      <c r="H6" s="45" t="s">
        <v>395</v>
      </c>
      <c r="I6" s="11" t="s">
        <v>172</v>
      </c>
      <c r="J6" s="46" t="s">
        <v>70</v>
      </c>
      <c r="K6" s="59" t="str">
        <f>IF(L6&lt;6,"Moderado (3)",IF(L6&lt;12,"Mayor (4)","Catastrófico (5)"))</f>
        <v>Moderado (3)</v>
      </c>
      <c r="L6" s="60">
        <f>COUNTIF('Criterios impacto 2'!H2:H20,"SI")</f>
        <v>3</v>
      </c>
      <c r="M6" s="61" t="str">
        <f>IFERROR(VLOOKUP(CONCATENATE(J6,K6),Parámetro!$A$56:$B$80,2,FALSE),"-")</f>
        <v>Moderado (6)</v>
      </c>
      <c r="N6" s="46" t="s">
        <v>72</v>
      </c>
      <c r="O6" s="66" t="s">
        <v>274</v>
      </c>
      <c r="P6" s="14" t="s">
        <v>275</v>
      </c>
      <c r="Q6" s="14" t="s">
        <v>281</v>
      </c>
      <c r="R6" s="45" t="s">
        <v>380</v>
      </c>
      <c r="S6" s="14" t="s">
        <v>312</v>
      </c>
      <c r="T6" s="45" t="s">
        <v>283</v>
      </c>
      <c r="U6" s="14" t="s">
        <v>313</v>
      </c>
      <c r="V6" s="77" t="s">
        <v>375</v>
      </c>
      <c r="W6" s="79" t="s">
        <v>399</v>
      </c>
      <c r="X6" s="46">
        <v>15</v>
      </c>
      <c r="Y6" s="46">
        <v>15</v>
      </c>
      <c r="Z6" s="46">
        <v>15</v>
      </c>
      <c r="AA6" s="46">
        <v>15</v>
      </c>
      <c r="AB6" s="46">
        <v>15</v>
      </c>
      <c r="AC6" s="46">
        <v>15</v>
      </c>
      <c r="AD6" s="46">
        <v>10</v>
      </c>
      <c r="AE6" s="46">
        <f t="shared" si="0"/>
        <v>100</v>
      </c>
      <c r="AF6" s="46" t="s">
        <v>44</v>
      </c>
      <c r="AG6" s="46" t="s">
        <v>44</v>
      </c>
      <c r="AH6" s="46" t="str">
        <f>IFERROR(VLOOKUP(CONCATENATE(AF6,AG6),Parámetro!$A$2:$B$10,2,FALSE),"-")</f>
        <v>Fuerte</v>
      </c>
      <c r="AI6" s="46">
        <v>100</v>
      </c>
      <c r="AJ6" s="46" t="s">
        <v>44</v>
      </c>
      <c r="AK6" s="46" t="s">
        <v>46</v>
      </c>
      <c r="AL6" s="46" t="s">
        <v>45</v>
      </c>
      <c r="AM6" s="46">
        <v>2</v>
      </c>
      <c r="AN6" s="46">
        <v>0</v>
      </c>
      <c r="AO6" s="46" t="s">
        <v>80</v>
      </c>
      <c r="AP6" s="46" t="s">
        <v>62</v>
      </c>
      <c r="AQ6" s="67" t="str">
        <f>IFERROR(VLOOKUP(CONCATENATE(AO6,AP6),Parámetro!$A$56:$B$80,2,FALSE),"-")</f>
        <v>Moderado (3)</v>
      </c>
      <c r="AR6" s="46" t="s">
        <v>34</v>
      </c>
      <c r="AS6" s="45" t="s">
        <v>320</v>
      </c>
      <c r="AT6" s="14" t="s">
        <v>284</v>
      </c>
      <c r="AU6" s="65" t="s">
        <v>370</v>
      </c>
      <c r="AV6" s="14" t="s">
        <v>366</v>
      </c>
      <c r="AW6" s="96"/>
      <c r="AX6" s="45" t="s">
        <v>314</v>
      </c>
      <c r="AY6" s="79" t="s">
        <v>391</v>
      </c>
      <c r="AZ6" s="77" t="s">
        <v>376</v>
      </c>
    </row>
    <row r="7" spans="1:52" ht="343.7" customHeight="1" x14ac:dyDescent="0.25">
      <c r="A7" s="81">
        <v>3</v>
      </c>
      <c r="B7" s="98"/>
      <c r="C7" s="45" t="s">
        <v>272</v>
      </c>
      <c r="D7" s="45" t="s">
        <v>67</v>
      </c>
      <c r="E7" s="45" t="s">
        <v>273</v>
      </c>
      <c r="F7" s="45" t="s">
        <v>24</v>
      </c>
      <c r="G7" s="14" t="s">
        <v>381</v>
      </c>
      <c r="H7" s="45" t="s">
        <v>368</v>
      </c>
      <c r="I7" s="11" t="s">
        <v>331</v>
      </c>
      <c r="J7" s="46" t="s">
        <v>80</v>
      </c>
      <c r="K7" s="59" t="s">
        <v>107</v>
      </c>
      <c r="L7" s="60"/>
      <c r="M7" s="68" t="s">
        <v>119</v>
      </c>
      <c r="N7" s="46" t="s">
        <v>72</v>
      </c>
      <c r="O7" s="66" t="s">
        <v>274</v>
      </c>
      <c r="P7" s="14" t="s">
        <v>332</v>
      </c>
      <c r="Q7" s="14" t="s">
        <v>333</v>
      </c>
      <c r="R7" s="45" t="s">
        <v>382</v>
      </c>
      <c r="S7" s="14" t="s">
        <v>334</v>
      </c>
      <c r="T7" s="45" t="s">
        <v>335</v>
      </c>
      <c r="U7" s="14" t="s">
        <v>336</v>
      </c>
      <c r="V7" s="77" t="s">
        <v>377</v>
      </c>
      <c r="W7" s="79" t="s">
        <v>400</v>
      </c>
      <c r="X7" s="46">
        <v>15</v>
      </c>
      <c r="Y7" s="46">
        <v>15</v>
      </c>
      <c r="Z7" s="46">
        <v>15</v>
      </c>
      <c r="AA7" s="46">
        <v>15</v>
      </c>
      <c r="AB7" s="46">
        <v>15</v>
      </c>
      <c r="AC7" s="46">
        <v>15</v>
      </c>
      <c r="AD7" s="46">
        <v>10</v>
      </c>
      <c r="AE7" s="46">
        <f t="shared" si="0"/>
        <v>100</v>
      </c>
      <c r="AF7" s="46" t="s">
        <v>44</v>
      </c>
      <c r="AG7" s="46" t="s">
        <v>44</v>
      </c>
      <c r="AH7" s="46" t="str">
        <f>IFERROR(VLOOKUP(CONCATENATE(AF7,AG7),Parámetro!$A$2:$B$10,2,FALSE),"-")</f>
        <v>Fuerte</v>
      </c>
      <c r="AI7" s="46">
        <v>100</v>
      </c>
      <c r="AJ7" s="46" t="s">
        <v>44</v>
      </c>
      <c r="AK7" s="46" t="s">
        <v>46</v>
      </c>
      <c r="AL7" s="46" t="s">
        <v>45</v>
      </c>
      <c r="AM7" s="46">
        <v>2</v>
      </c>
      <c r="AN7" s="46">
        <v>0</v>
      </c>
      <c r="AO7" s="46" t="s">
        <v>80</v>
      </c>
      <c r="AP7" s="46" t="s">
        <v>107</v>
      </c>
      <c r="AQ7" s="67" t="str">
        <f>IFERROR(VLOOKUP(CONCATENATE(AO7,AP7),Parámetro!$A$56:$B$80,2,FALSE),"-")</f>
        <v>Alto (5)</v>
      </c>
      <c r="AR7" s="46" t="s">
        <v>34</v>
      </c>
      <c r="AS7" s="45" t="s">
        <v>338</v>
      </c>
      <c r="AT7" s="14" t="s">
        <v>337</v>
      </c>
      <c r="AU7" s="65" t="s">
        <v>370</v>
      </c>
      <c r="AV7" s="14" t="s">
        <v>367</v>
      </c>
      <c r="AW7" s="96"/>
      <c r="AX7" s="45" t="s">
        <v>339</v>
      </c>
      <c r="AY7" s="79" t="s">
        <v>404</v>
      </c>
      <c r="AZ7" s="77" t="s">
        <v>376</v>
      </c>
    </row>
    <row r="8" spans="1:52" ht="409.6" customHeight="1" x14ac:dyDescent="0.25">
      <c r="A8" s="81">
        <v>4</v>
      </c>
      <c r="B8" s="98"/>
      <c r="C8" s="45" t="s">
        <v>272</v>
      </c>
      <c r="D8" s="45" t="s">
        <v>67</v>
      </c>
      <c r="E8" s="14" t="s">
        <v>273</v>
      </c>
      <c r="F8" s="14" t="s">
        <v>24</v>
      </c>
      <c r="G8" s="45" t="s">
        <v>340</v>
      </c>
      <c r="H8" s="45" t="s">
        <v>383</v>
      </c>
      <c r="I8" s="83" t="s">
        <v>331</v>
      </c>
      <c r="J8" s="46" t="s">
        <v>70</v>
      </c>
      <c r="K8" s="59" t="s">
        <v>107</v>
      </c>
      <c r="L8" s="60"/>
      <c r="M8" s="61" t="s">
        <v>127</v>
      </c>
      <c r="N8" s="46" t="s">
        <v>72</v>
      </c>
      <c r="O8" s="66" t="s">
        <v>274</v>
      </c>
      <c r="P8" s="14" t="s">
        <v>332</v>
      </c>
      <c r="Q8" s="14" t="s">
        <v>341</v>
      </c>
      <c r="R8" s="45" t="s">
        <v>342</v>
      </c>
      <c r="S8" s="14" t="s">
        <v>344</v>
      </c>
      <c r="T8" s="45" t="s">
        <v>335</v>
      </c>
      <c r="U8" s="14" t="s">
        <v>336</v>
      </c>
      <c r="V8" s="77" t="s">
        <v>336</v>
      </c>
      <c r="W8" s="79" t="s">
        <v>401</v>
      </c>
      <c r="X8" s="46">
        <v>15</v>
      </c>
      <c r="Y8" s="46">
        <v>15</v>
      </c>
      <c r="Z8" s="46">
        <v>15</v>
      </c>
      <c r="AA8" s="46">
        <v>15</v>
      </c>
      <c r="AB8" s="46">
        <v>15</v>
      </c>
      <c r="AC8" s="46">
        <v>15</v>
      </c>
      <c r="AD8" s="46">
        <v>10</v>
      </c>
      <c r="AE8" s="46">
        <f t="shared" ref="AE8" si="1">SUM(X8:AD8)</f>
        <v>100</v>
      </c>
      <c r="AF8" s="46" t="s">
        <v>44</v>
      </c>
      <c r="AG8" s="46" t="s">
        <v>44</v>
      </c>
      <c r="AH8" s="46" t="str">
        <f>IFERROR(VLOOKUP(CONCATENATE(AF8,AG8),Parámetro!$A$2:$B$10,2,FALSE),"-")</f>
        <v>Fuerte</v>
      </c>
      <c r="AI8" s="46">
        <v>100</v>
      </c>
      <c r="AJ8" s="46" t="s">
        <v>44</v>
      </c>
      <c r="AK8" s="46" t="s">
        <v>46</v>
      </c>
      <c r="AL8" s="46" t="s">
        <v>45</v>
      </c>
      <c r="AM8" s="46">
        <v>2</v>
      </c>
      <c r="AN8" s="46">
        <v>0</v>
      </c>
      <c r="AO8" s="46" t="s">
        <v>80</v>
      </c>
      <c r="AP8" s="46" t="s">
        <v>107</v>
      </c>
      <c r="AQ8" s="67" t="str">
        <f>IFERROR(VLOOKUP(CONCATENATE(AO8,AP8),Parámetro!$A$56:$B$80,2,FALSE),"-")</f>
        <v>Alto (5)</v>
      </c>
      <c r="AR8" s="46" t="s">
        <v>34</v>
      </c>
      <c r="AS8" s="45" t="s">
        <v>345</v>
      </c>
      <c r="AT8" s="14" t="s">
        <v>337</v>
      </c>
      <c r="AU8" s="65" t="s">
        <v>370</v>
      </c>
      <c r="AV8" s="14" t="s">
        <v>346</v>
      </c>
      <c r="AW8" s="97"/>
      <c r="AX8" s="45" t="s">
        <v>369</v>
      </c>
      <c r="AY8" s="79" t="s">
        <v>403</v>
      </c>
      <c r="AZ8" s="77" t="s">
        <v>376</v>
      </c>
    </row>
    <row r="9" spans="1:52" ht="39" customHeight="1" x14ac:dyDescent="0.25">
      <c r="C9" s="69"/>
      <c r="D9" s="69"/>
      <c r="H9" s="69"/>
      <c r="I9" s="70"/>
      <c r="J9" s="71"/>
      <c r="K9" s="72"/>
      <c r="L9" s="73"/>
      <c r="M9" s="71"/>
      <c r="N9" s="71"/>
      <c r="O9" s="74"/>
      <c r="R9" s="69"/>
      <c r="T9" s="69"/>
      <c r="W9" s="52" t="s">
        <v>397</v>
      </c>
      <c r="X9" s="71"/>
      <c r="Y9" s="71"/>
      <c r="Z9" s="71"/>
      <c r="AA9" s="71"/>
      <c r="AB9" s="71"/>
      <c r="AC9" s="71"/>
      <c r="AD9" s="71"/>
      <c r="AE9" s="71"/>
      <c r="AF9" s="71"/>
      <c r="AG9" s="71"/>
      <c r="AH9" s="71"/>
      <c r="AI9" s="71"/>
      <c r="AJ9" s="71"/>
      <c r="AK9" s="71"/>
      <c r="AL9" s="71"/>
      <c r="AM9" s="71"/>
      <c r="AN9" s="71"/>
      <c r="AO9" s="71"/>
      <c r="AP9" s="71"/>
      <c r="AQ9" s="75"/>
      <c r="AR9" s="71"/>
      <c r="AS9" s="69"/>
      <c r="AX9" s="69"/>
    </row>
    <row r="10" spans="1:52" ht="54" customHeight="1" x14ac:dyDescent="0.25"/>
    <row r="11" spans="1:52" x14ac:dyDescent="0.25">
      <c r="B11" s="100" t="s">
        <v>384</v>
      </c>
      <c r="C11" s="101"/>
      <c r="D11" s="101"/>
      <c r="E11" s="101"/>
      <c r="F11" s="101"/>
      <c r="G11" s="101"/>
      <c r="H11" s="102"/>
    </row>
    <row r="12" spans="1:52" ht="113.25" customHeight="1" x14ac:dyDescent="0.25">
      <c r="B12" s="78" t="s">
        <v>385</v>
      </c>
      <c r="C12" s="103" t="s">
        <v>392</v>
      </c>
      <c r="D12" s="104"/>
      <c r="E12" s="104"/>
      <c r="F12" s="104"/>
      <c r="G12" s="104"/>
      <c r="H12" s="105"/>
    </row>
    <row r="13" spans="1:52" ht="77.25" customHeight="1" x14ac:dyDescent="0.25">
      <c r="B13" s="78" t="s">
        <v>386</v>
      </c>
      <c r="C13" s="85" t="s">
        <v>393</v>
      </c>
      <c r="D13" s="86"/>
      <c r="E13" s="86"/>
      <c r="F13" s="86"/>
      <c r="G13" s="86"/>
      <c r="H13" s="87"/>
    </row>
    <row r="14" spans="1:52" ht="140.25" customHeight="1" x14ac:dyDescent="0.25">
      <c r="B14" s="78" t="s">
        <v>387</v>
      </c>
      <c r="C14" s="88" t="s">
        <v>388</v>
      </c>
      <c r="D14" s="89"/>
      <c r="E14" s="89"/>
      <c r="F14" s="89"/>
      <c r="G14" s="89"/>
      <c r="H14" s="90"/>
    </row>
    <row r="15" spans="1:52" ht="75" customHeight="1" x14ac:dyDescent="0.25">
      <c r="B15" s="78" t="s">
        <v>389</v>
      </c>
      <c r="C15" s="91" t="s">
        <v>394</v>
      </c>
      <c r="D15" s="92"/>
      <c r="E15" s="92"/>
      <c r="F15" s="92"/>
      <c r="G15" s="92"/>
      <c r="H15" s="93"/>
    </row>
  </sheetData>
  <mergeCells count="9">
    <mergeCell ref="C13:H13"/>
    <mergeCell ref="C14:H14"/>
    <mergeCell ref="C15:H15"/>
    <mergeCell ref="B2:H2"/>
    <mergeCell ref="AW5:AW8"/>
    <mergeCell ref="B5:B8"/>
    <mergeCell ref="B3:F3"/>
    <mergeCell ref="B11:H11"/>
    <mergeCell ref="C12:H12"/>
  </mergeCells>
  <conditionalFormatting sqref="L5:L9">
    <cfRule type="containsText" dxfId="24" priority="1" operator="containsText" text="❌">
      <formula>NOT(ISERROR(SEARCH(("❌"),(L5))))</formula>
    </cfRule>
  </conditionalFormatting>
  <conditionalFormatting sqref="M3 AQ3 M5:M1048576 AQ5:AQ1048576">
    <cfRule type="containsText" dxfId="23" priority="16" operator="containsText" text="bajo">
      <formula>NOT(ISERROR(SEARCH("bajo",M3)))</formula>
    </cfRule>
    <cfRule type="containsText" dxfId="22" priority="17" operator="containsText" text="moderado">
      <formula>NOT(ISERROR(SEARCH("moderado",M3)))</formula>
    </cfRule>
    <cfRule type="containsText" dxfId="21" priority="18" operator="containsText" text="alto">
      <formula>NOT(ISERROR(SEARCH("alto",M3)))</formula>
    </cfRule>
    <cfRule type="containsText" dxfId="20" priority="19" operator="containsText" text="extremo">
      <formula>NOT(ISERROR(SEARCH("extremo",M3)))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Parámetro!$A$93:$A$96</xm:f>
          </x14:formula1>
          <xm:sqref>AR3 AR5:AR1048576</xm:sqref>
        </x14:dataValidation>
        <x14:dataValidation type="list" allowBlank="1" showInputMessage="1" showErrorMessage="1" xr:uid="{00000000-0002-0000-0000-000001000000}">
          <x14:formula1>
            <xm:f>Parámetro!$A$47:$A$51</xm:f>
          </x14:formula1>
          <xm:sqref>AP3 K3:L3 AP5:AP1048576 K10:L1048576</xm:sqref>
        </x14:dataValidation>
        <x14:dataValidation type="list" allowBlank="1" showInputMessage="1" showErrorMessage="1" xr:uid="{00000000-0002-0000-0000-000002000000}">
          <x14:formula1>
            <xm:f>Parámetro!$A$40:$A$44</xm:f>
          </x14:formula1>
          <xm:sqref>AO3 J3 AO5:AO1048576 J5:J1048576</xm:sqref>
        </x14:dataValidation>
        <x14:dataValidation type="list" allowBlank="1" showInputMessage="1" showErrorMessage="1" xr:uid="{00000000-0002-0000-0000-000003000000}">
          <x14:formula1>
            <xm:f>Parámetro!$G$2:$G$4</xm:f>
          </x14:formula1>
          <xm:sqref>AD3 AD5:AD1048576</xm:sqref>
        </x14:dataValidation>
        <x14:dataValidation type="list" allowBlank="1" showInputMessage="1" showErrorMessage="1" xr:uid="{00000000-0002-0000-0000-000004000000}">
          <x14:formula1>
            <xm:f>Parámetro!$F$2:$F$4</xm:f>
          </x14:formula1>
          <xm:sqref>AA3 AA5:AA1048576</xm:sqref>
        </x14:dataValidation>
        <x14:dataValidation type="list" allowBlank="1" showInputMessage="1" showErrorMessage="1" xr:uid="{00000000-0002-0000-0000-000005000000}">
          <x14:formula1>
            <xm:f>Parámetro!$E$2:$E$3</xm:f>
          </x14:formula1>
          <xm:sqref>X3:Z3 AB3:AC3 AB5:AC1048576 X5:Z1048576</xm:sqref>
        </x14:dataValidation>
        <x14:dataValidation type="list" allowBlank="1" showInputMessage="1" showErrorMessage="1" xr:uid="{00000000-0002-0000-0000-000006000000}">
          <x14:formula1>
            <xm:f>Parámetro!$B$84:$B$86</xm:f>
          </x14:formula1>
          <xm:sqref>AL3 AL5:AL1048576</xm:sqref>
        </x14:dataValidation>
        <x14:dataValidation type="list" allowBlank="1" showInputMessage="1" showErrorMessage="1" xr:uid="{00000000-0002-0000-0000-000007000000}">
          <x14:formula1>
            <xm:f>Parámetro!$A$84:$A$85</xm:f>
          </x14:formula1>
          <xm:sqref>AK3 AK5:AK1048576</xm:sqref>
        </x14:dataValidation>
        <x14:dataValidation type="list" allowBlank="1" showInputMessage="1" showErrorMessage="1" xr:uid="{00000000-0002-0000-0000-000008000000}">
          <x14:formula1>
            <xm:f>Parámetro!$A$89:$A$90</xm:f>
          </x14:formula1>
          <xm:sqref>N3 N5:N1048576</xm:sqref>
        </x14:dataValidation>
        <x14:dataValidation type="list" allowBlank="1" showInputMessage="1" showErrorMessage="1" xr:uid="{00000000-0002-0000-0000-000009000000}">
          <x14:formula1>
            <xm:f>Parámetro!$A$118:$A$120</xm:f>
          </x14:formula1>
          <xm:sqref>AG3 AG5:AG1048576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9" sqref="H19"/>
    </sheetView>
  </sheetViews>
  <sheetFormatPr baseColWidth="10" defaultColWidth="11.42578125" defaultRowHeight="14.25" x14ac:dyDescent="0.2"/>
  <cols>
    <col min="1" max="16384" width="11.42578125" style="47"/>
  </cols>
  <sheetData>
    <row r="1" spans="1:12" ht="18" x14ac:dyDescent="0.25">
      <c r="A1" s="107" t="s">
        <v>286</v>
      </c>
      <c r="B1" s="107"/>
      <c r="C1" s="107"/>
      <c r="D1" s="107"/>
      <c r="E1" s="107"/>
      <c r="F1" s="107"/>
      <c r="G1" s="107"/>
      <c r="H1" s="107"/>
    </row>
    <row r="2" spans="1:12" x14ac:dyDescent="0.2">
      <c r="A2" s="106" t="s">
        <v>287</v>
      </c>
      <c r="B2" s="106"/>
      <c r="C2" s="106"/>
      <c r="D2" s="106"/>
      <c r="E2" s="106"/>
      <c r="F2" s="106"/>
      <c r="G2" s="106"/>
      <c r="H2" s="48" t="s">
        <v>290</v>
      </c>
    </row>
    <row r="3" spans="1:12" x14ac:dyDescent="0.2">
      <c r="A3" s="106" t="s">
        <v>289</v>
      </c>
      <c r="B3" s="106"/>
      <c r="C3" s="106"/>
      <c r="D3" s="106"/>
      <c r="E3" s="106"/>
      <c r="F3" s="106"/>
      <c r="G3" s="106"/>
      <c r="H3" s="48" t="s">
        <v>290</v>
      </c>
    </row>
    <row r="4" spans="1:12" x14ac:dyDescent="0.2">
      <c r="A4" s="106" t="s">
        <v>291</v>
      </c>
      <c r="B4" s="106"/>
      <c r="C4" s="106"/>
      <c r="D4" s="106"/>
      <c r="E4" s="106"/>
      <c r="F4" s="106"/>
      <c r="G4" s="106"/>
      <c r="H4" s="48" t="s">
        <v>290</v>
      </c>
    </row>
    <row r="5" spans="1:12" x14ac:dyDescent="0.2">
      <c r="A5" s="106" t="s">
        <v>292</v>
      </c>
      <c r="B5" s="106"/>
      <c r="C5" s="106"/>
      <c r="D5" s="106"/>
      <c r="E5" s="106"/>
      <c r="F5" s="106"/>
      <c r="G5" s="106"/>
      <c r="H5" s="48" t="s">
        <v>290</v>
      </c>
    </row>
    <row r="6" spans="1:12" x14ac:dyDescent="0.2">
      <c r="A6" s="106" t="s">
        <v>293</v>
      </c>
      <c r="B6" s="106"/>
      <c r="C6" s="106"/>
      <c r="D6" s="106"/>
      <c r="E6" s="106"/>
      <c r="F6" s="106"/>
      <c r="G6" s="106"/>
      <c r="H6" s="48" t="s">
        <v>290</v>
      </c>
    </row>
    <row r="7" spans="1:12" x14ac:dyDescent="0.2">
      <c r="A7" s="106" t="s">
        <v>294</v>
      </c>
      <c r="B7" s="106"/>
      <c r="C7" s="106"/>
      <c r="D7" s="106"/>
      <c r="E7" s="106"/>
      <c r="F7" s="106"/>
      <c r="G7" s="106"/>
      <c r="H7" s="48" t="s">
        <v>290</v>
      </c>
    </row>
    <row r="8" spans="1:12" x14ac:dyDescent="0.2">
      <c r="A8" s="106" t="s">
        <v>295</v>
      </c>
      <c r="B8" s="106"/>
      <c r="C8" s="106"/>
      <c r="D8" s="106"/>
      <c r="E8" s="106"/>
      <c r="F8" s="106"/>
      <c r="G8" s="106"/>
      <c r="H8" s="48" t="s">
        <v>290</v>
      </c>
    </row>
    <row r="9" spans="1:12" x14ac:dyDescent="0.2">
      <c r="A9" s="106" t="s">
        <v>296</v>
      </c>
      <c r="B9" s="106"/>
      <c r="C9" s="106"/>
      <c r="D9" s="106"/>
      <c r="E9" s="106"/>
      <c r="F9" s="106"/>
      <c r="G9" s="106"/>
      <c r="H9" s="48" t="s">
        <v>290</v>
      </c>
    </row>
    <row r="10" spans="1:12" x14ac:dyDescent="0.2">
      <c r="A10" s="106" t="s">
        <v>297</v>
      </c>
      <c r="B10" s="106"/>
      <c r="C10" s="106"/>
      <c r="D10" s="106"/>
      <c r="E10" s="106"/>
      <c r="F10" s="106"/>
      <c r="G10" s="106"/>
      <c r="H10" s="48" t="s">
        <v>290</v>
      </c>
    </row>
    <row r="11" spans="1:12" x14ac:dyDescent="0.2">
      <c r="A11" s="106" t="s">
        <v>298</v>
      </c>
      <c r="B11" s="106"/>
      <c r="C11" s="106"/>
      <c r="D11" s="106"/>
      <c r="E11" s="106"/>
      <c r="F11" s="106"/>
      <c r="G11" s="106"/>
      <c r="H11" s="48" t="s">
        <v>288</v>
      </c>
    </row>
    <row r="12" spans="1:12" x14ac:dyDescent="0.2">
      <c r="A12" s="106" t="s">
        <v>299</v>
      </c>
      <c r="B12" s="106"/>
      <c r="C12" s="106"/>
      <c r="D12" s="106"/>
      <c r="E12" s="106"/>
      <c r="F12" s="106"/>
      <c r="G12" s="106"/>
      <c r="H12" s="48" t="s">
        <v>288</v>
      </c>
    </row>
    <row r="13" spans="1:12" x14ac:dyDescent="0.2">
      <c r="A13" s="106" t="s">
        <v>300</v>
      </c>
      <c r="B13" s="106"/>
      <c r="C13" s="106"/>
      <c r="D13" s="106"/>
      <c r="E13" s="106"/>
      <c r="F13" s="106"/>
      <c r="G13" s="106"/>
      <c r="H13" s="48" t="s">
        <v>288</v>
      </c>
      <c r="L13" s="47" t="s">
        <v>288</v>
      </c>
    </row>
    <row r="14" spans="1:12" x14ac:dyDescent="0.2">
      <c r="A14" s="106" t="s">
        <v>301</v>
      </c>
      <c r="B14" s="106"/>
      <c r="C14" s="106"/>
      <c r="D14" s="106"/>
      <c r="E14" s="106"/>
      <c r="F14" s="106"/>
      <c r="G14" s="106"/>
      <c r="H14" s="48" t="s">
        <v>290</v>
      </c>
      <c r="L14" s="47" t="s">
        <v>290</v>
      </c>
    </row>
    <row r="15" spans="1:12" x14ac:dyDescent="0.2">
      <c r="A15" s="106" t="s">
        <v>302</v>
      </c>
      <c r="B15" s="106"/>
      <c r="C15" s="106"/>
      <c r="D15" s="106"/>
      <c r="E15" s="106"/>
      <c r="F15" s="106"/>
      <c r="G15" s="106"/>
      <c r="H15" s="48" t="s">
        <v>290</v>
      </c>
    </row>
    <row r="16" spans="1:12" x14ac:dyDescent="0.2">
      <c r="A16" s="106" t="s">
        <v>310</v>
      </c>
      <c r="B16" s="106"/>
      <c r="C16" s="106"/>
      <c r="D16" s="106"/>
      <c r="E16" s="106"/>
      <c r="F16" s="106"/>
      <c r="G16" s="106"/>
      <c r="H16" s="48" t="s">
        <v>290</v>
      </c>
    </row>
    <row r="17" spans="1:8" x14ac:dyDescent="0.2">
      <c r="A17" s="106" t="s">
        <v>304</v>
      </c>
      <c r="B17" s="106"/>
      <c r="C17" s="106"/>
      <c r="D17" s="106"/>
      <c r="E17" s="106"/>
      <c r="F17" s="106"/>
      <c r="G17" s="106"/>
      <c r="H17" s="48" t="s">
        <v>290</v>
      </c>
    </row>
    <row r="18" spans="1:8" x14ac:dyDescent="0.2">
      <c r="A18" s="106" t="s">
        <v>305</v>
      </c>
      <c r="B18" s="106"/>
      <c r="C18" s="106"/>
      <c r="D18" s="106"/>
      <c r="E18" s="106"/>
      <c r="F18" s="106"/>
      <c r="G18" s="106"/>
      <c r="H18" s="48" t="s">
        <v>290</v>
      </c>
    </row>
    <row r="19" spans="1:8" x14ac:dyDescent="0.2">
      <c r="A19" s="106" t="s">
        <v>306</v>
      </c>
      <c r="B19" s="106"/>
      <c r="C19" s="106"/>
      <c r="D19" s="106"/>
      <c r="E19" s="106"/>
      <c r="F19" s="106"/>
      <c r="G19" s="106"/>
      <c r="H19" s="48" t="s">
        <v>290</v>
      </c>
    </row>
    <row r="20" spans="1:8" x14ac:dyDescent="0.2">
      <c r="A20" s="106" t="s">
        <v>307</v>
      </c>
      <c r="B20" s="106"/>
      <c r="C20" s="106"/>
      <c r="D20" s="106"/>
      <c r="E20" s="106"/>
      <c r="F20" s="106"/>
      <c r="G20" s="106"/>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workbookViewId="0">
      <selection activeCell="H15" sqref="H15"/>
    </sheetView>
  </sheetViews>
  <sheetFormatPr baseColWidth="10" defaultColWidth="11.42578125" defaultRowHeight="14.25" x14ac:dyDescent="0.2"/>
  <cols>
    <col min="1" max="16384" width="11.42578125" style="47"/>
  </cols>
  <sheetData>
    <row r="1" spans="1:12" ht="18" x14ac:dyDescent="0.25">
      <c r="A1" s="107" t="s">
        <v>286</v>
      </c>
      <c r="B1" s="107"/>
      <c r="C1" s="107"/>
      <c r="D1" s="107"/>
      <c r="E1" s="107"/>
      <c r="F1" s="107"/>
      <c r="G1" s="107"/>
      <c r="H1" s="107"/>
    </row>
    <row r="2" spans="1:12" x14ac:dyDescent="0.2">
      <c r="A2" s="106" t="s">
        <v>287</v>
      </c>
      <c r="B2" s="106"/>
      <c r="C2" s="106"/>
      <c r="D2" s="106"/>
      <c r="E2" s="106"/>
      <c r="F2" s="106"/>
      <c r="G2" s="106"/>
      <c r="H2" s="48" t="s">
        <v>290</v>
      </c>
    </row>
    <row r="3" spans="1:12" x14ac:dyDescent="0.2">
      <c r="A3" s="106" t="s">
        <v>289</v>
      </c>
      <c r="B3" s="106"/>
      <c r="C3" s="106"/>
      <c r="D3" s="106"/>
      <c r="E3" s="106"/>
      <c r="F3" s="106"/>
      <c r="G3" s="106"/>
      <c r="H3" s="48" t="s">
        <v>290</v>
      </c>
    </row>
    <row r="4" spans="1:12" x14ac:dyDescent="0.2">
      <c r="A4" s="106" t="s">
        <v>291</v>
      </c>
      <c r="B4" s="106"/>
      <c r="C4" s="106"/>
      <c r="D4" s="106"/>
      <c r="E4" s="106"/>
      <c r="F4" s="106"/>
      <c r="G4" s="106"/>
      <c r="H4" s="48" t="s">
        <v>290</v>
      </c>
    </row>
    <row r="5" spans="1:12" x14ac:dyDescent="0.2">
      <c r="A5" s="106" t="s">
        <v>292</v>
      </c>
      <c r="B5" s="106"/>
      <c r="C5" s="106"/>
      <c r="D5" s="106"/>
      <c r="E5" s="106"/>
      <c r="F5" s="106"/>
      <c r="G5" s="106"/>
      <c r="H5" s="48" t="s">
        <v>290</v>
      </c>
    </row>
    <row r="6" spans="1:12" x14ac:dyDescent="0.2">
      <c r="A6" s="106" t="s">
        <v>293</v>
      </c>
      <c r="B6" s="106"/>
      <c r="C6" s="106"/>
      <c r="D6" s="106"/>
      <c r="E6" s="106"/>
      <c r="F6" s="106"/>
      <c r="G6" s="106"/>
      <c r="H6" s="48" t="s">
        <v>290</v>
      </c>
    </row>
    <row r="7" spans="1:12" x14ac:dyDescent="0.2">
      <c r="A7" s="106" t="s">
        <v>294</v>
      </c>
      <c r="B7" s="106"/>
      <c r="C7" s="106"/>
      <c r="D7" s="106"/>
      <c r="E7" s="106"/>
      <c r="F7" s="106"/>
      <c r="G7" s="106"/>
      <c r="H7" s="48" t="s">
        <v>288</v>
      </c>
    </row>
    <row r="8" spans="1:12" x14ac:dyDescent="0.2">
      <c r="A8" s="106" t="s">
        <v>295</v>
      </c>
      <c r="B8" s="106"/>
      <c r="C8" s="106"/>
      <c r="D8" s="106"/>
      <c r="E8" s="106"/>
      <c r="F8" s="106"/>
      <c r="G8" s="106"/>
      <c r="H8" s="48" t="s">
        <v>290</v>
      </c>
    </row>
    <row r="9" spans="1:12" x14ac:dyDescent="0.2">
      <c r="A9" s="106" t="s">
        <v>296</v>
      </c>
      <c r="B9" s="106"/>
      <c r="C9" s="106"/>
      <c r="D9" s="106"/>
      <c r="E9" s="106"/>
      <c r="F9" s="106"/>
      <c r="G9" s="106"/>
      <c r="H9" s="48" t="s">
        <v>290</v>
      </c>
    </row>
    <row r="10" spans="1:12" x14ac:dyDescent="0.2">
      <c r="A10" s="106" t="s">
        <v>297</v>
      </c>
      <c r="B10" s="106"/>
      <c r="C10" s="106"/>
      <c r="D10" s="106"/>
      <c r="E10" s="106"/>
      <c r="F10" s="106"/>
      <c r="G10" s="106"/>
      <c r="H10" s="48" t="s">
        <v>290</v>
      </c>
    </row>
    <row r="11" spans="1:12" x14ac:dyDescent="0.2">
      <c r="A11" s="106" t="s">
        <v>298</v>
      </c>
      <c r="B11" s="106"/>
      <c r="C11" s="106"/>
      <c r="D11" s="106"/>
      <c r="E11" s="106"/>
      <c r="F11" s="106"/>
      <c r="G11" s="106"/>
      <c r="H11" s="48" t="s">
        <v>288</v>
      </c>
    </row>
    <row r="12" spans="1:12" x14ac:dyDescent="0.2">
      <c r="A12" s="106" t="s">
        <v>299</v>
      </c>
      <c r="B12" s="106"/>
      <c r="C12" s="106"/>
      <c r="D12" s="106"/>
      <c r="E12" s="106"/>
      <c r="F12" s="106"/>
      <c r="G12" s="106"/>
      <c r="H12" s="48" t="s">
        <v>288</v>
      </c>
    </row>
    <row r="13" spans="1:12" x14ac:dyDescent="0.2">
      <c r="A13" s="106" t="s">
        <v>300</v>
      </c>
      <c r="B13" s="106"/>
      <c r="C13" s="106"/>
      <c r="D13" s="106"/>
      <c r="E13" s="106"/>
      <c r="F13" s="106"/>
      <c r="G13" s="106"/>
      <c r="H13" s="48" t="s">
        <v>288</v>
      </c>
      <c r="L13" s="47" t="s">
        <v>288</v>
      </c>
    </row>
    <row r="14" spans="1:12" x14ac:dyDescent="0.2">
      <c r="A14" s="106" t="s">
        <v>301</v>
      </c>
      <c r="B14" s="106"/>
      <c r="C14" s="106"/>
      <c r="D14" s="106"/>
      <c r="E14" s="106"/>
      <c r="F14" s="106"/>
      <c r="G14" s="106"/>
      <c r="H14" s="48" t="s">
        <v>288</v>
      </c>
      <c r="L14" s="47" t="s">
        <v>290</v>
      </c>
    </row>
    <row r="15" spans="1:12" x14ac:dyDescent="0.2">
      <c r="A15" s="106" t="s">
        <v>302</v>
      </c>
      <c r="B15" s="106"/>
      <c r="C15" s="106"/>
      <c r="D15" s="106"/>
      <c r="E15" s="106"/>
      <c r="F15" s="106"/>
      <c r="G15" s="106"/>
      <c r="H15" s="48" t="s">
        <v>290</v>
      </c>
    </row>
    <row r="16" spans="1:12" x14ac:dyDescent="0.2">
      <c r="A16" s="106" t="s">
        <v>303</v>
      </c>
      <c r="B16" s="106"/>
      <c r="C16" s="106"/>
      <c r="D16" s="106"/>
      <c r="E16" s="106"/>
      <c r="F16" s="106"/>
      <c r="G16" s="106"/>
      <c r="H16" s="48" t="s">
        <v>290</v>
      </c>
    </row>
    <row r="17" spans="1:8" x14ac:dyDescent="0.2">
      <c r="A17" s="106" t="s">
        <v>304</v>
      </c>
      <c r="B17" s="106"/>
      <c r="C17" s="106"/>
      <c r="D17" s="106"/>
      <c r="E17" s="106"/>
      <c r="F17" s="106"/>
      <c r="G17" s="106"/>
      <c r="H17" s="48" t="s">
        <v>290</v>
      </c>
    </row>
    <row r="18" spans="1:8" x14ac:dyDescent="0.2">
      <c r="A18" s="106" t="s">
        <v>305</v>
      </c>
      <c r="B18" s="106"/>
      <c r="C18" s="106"/>
      <c r="D18" s="106"/>
      <c r="E18" s="106"/>
      <c r="F18" s="106"/>
      <c r="G18" s="106"/>
      <c r="H18" s="48" t="s">
        <v>290</v>
      </c>
    </row>
    <row r="19" spans="1:8" x14ac:dyDescent="0.2">
      <c r="A19" s="106" t="s">
        <v>306</v>
      </c>
      <c r="B19" s="106"/>
      <c r="C19" s="106"/>
      <c r="D19" s="106"/>
      <c r="E19" s="106"/>
      <c r="F19" s="106"/>
      <c r="G19" s="106"/>
      <c r="H19" s="48" t="s">
        <v>290</v>
      </c>
    </row>
    <row r="20" spans="1:8" x14ac:dyDescent="0.2">
      <c r="A20" s="106" t="s">
        <v>307</v>
      </c>
      <c r="B20" s="106"/>
      <c r="C20" s="106"/>
      <c r="D20" s="106"/>
      <c r="E20" s="106"/>
      <c r="F20" s="106"/>
      <c r="G20" s="106"/>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0"/>
  <sheetViews>
    <sheetView topLeftCell="A58" workbookViewId="0">
      <selection activeCell="B65" sqref="B65"/>
    </sheetView>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2578125" defaultRowHeight="12.75" outlineLevelCol="2" x14ac:dyDescent="0.25"/>
  <cols>
    <col min="1" max="1" width="12.7109375" style="12" customWidth="1"/>
    <col min="2" max="2" width="11.42578125" style="12"/>
    <col min="3" max="3" width="22.140625" style="12" customWidth="1"/>
    <col min="4" max="4" width="18.28515625" style="12" customWidth="1"/>
    <col min="5" max="5" width="11.28515625" style="2" customWidth="1"/>
    <col min="6" max="6" width="11.28515625" style="12" customWidth="1"/>
    <col min="7" max="7" width="20" style="12" customWidth="1"/>
    <col min="8" max="8" width="16.5703125" style="12" customWidth="1"/>
    <col min="9" max="9" width="19.42578125" style="12"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2" customWidth="1"/>
    <col min="18" max="18" width="79.28515625" style="12" customWidth="1"/>
    <col min="19" max="19" width="48.42578125" style="12"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2" customWidth="1"/>
    <col min="40" max="40" width="12.28515625" style="12" customWidth="1"/>
    <col min="41" max="41" width="14.85546875" style="12" customWidth="1"/>
    <col min="42" max="42" width="21.28515625" style="2" customWidth="1"/>
    <col min="43" max="43" width="17" style="12" customWidth="1"/>
    <col min="44" max="44" width="17.140625" style="12" customWidth="1"/>
    <col min="45" max="45" width="18.5703125" style="2" customWidth="1"/>
    <col min="46" max="16384" width="11.42578125" style="12"/>
  </cols>
  <sheetData>
    <row r="1" spans="1:45" ht="13.5" thickBot="1" x14ac:dyDescent="0.3"/>
    <row r="2" spans="1:45" s="2" customFormat="1" ht="130.69999999999999" customHeight="1" thickBot="1" x14ac:dyDescent="0.3">
      <c r="A2" s="38" t="s">
        <v>0</v>
      </c>
      <c r="B2" s="39" t="s">
        <v>1</v>
      </c>
      <c r="C2" s="37" t="s">
        <v>2</v>
      </c>
      <c r="D2" s="37" t="s">
        <v>3</v>
      </c>
      <c r="E2" s="39" t="s">
        <v>4</v>
      </c>
      <c r="F2" s="37" t="s">
        <v>5</v>
      </c>
      <c r="G2" s="39" t="s">
        <v>6</v>
      </c>
      <c r="H2" s="39" t="s">
        <v>7</v>
      </c>
      <c r="I2" s="39" t="s">
        <v>214</v>
      </c>
      <c r="J2" s="37" t="s">
        <v>239</v>
      </c>
      <c r="K2" s="37" t="s">
        <v>240</v>
      </c>
      <c r="L2" s="37" t="s">
        <v>8</v>
      </c>
      <c r="M2" s="37" t="s">
        <v>9</v>
      </c>
      <c r="N2" s="37" t="s">
        <v>241</v>
      </c>
      <c r="O2" s="39" t="s">
        <v>242</v>
      </c>
      <c r="P2" s="39" t="s">
        <v>243</v>
      </c>
      <c r="Q2" s="39" t="s">
        <v>244</v>
      </c>
      <c r="R2" s="39" t="s">
        <v>245</v>
      </c>
      <c r="S2" s="39" t="s">
        <v>246</v>
      </c>
      <c r="T2" s="39" t="s">
        <v>247</v>
      </c>
      <c r="U2" s="41" t="s">
        <v>248</v>
      </c>
      <c r="V2" s="41" t="s">
        <v>249</v>
      </c>
      <c r="W2" s="41" t="s">
        <v>250</v>
      </c>
      <c r="X2" s="41" t="s">
        <v>251</v>
      </c>
      <c r="Y2" s="41" t="s">
        <v>252</v>
      </c>
      <c r="Z2" s="41" t="s">
        <v>253</v>
      </c>
      <c r="AA2" s="41" t="s">
        <v>215</v>
      </c>
      <c r="AB2" s="41" t="s">
        <v>83</v>
      </c>
      <c r="AC2" s="37" t="s">
        <v>254</v>
      </c>
      <c r="AD2" s="37" t="s">
        <v>255</v>
      </c>
      <c r="AE2" s="37" t="s">
        <v>217</v>
      </c>
      <c r="AF2" s="37" t="s">
        <v>256</v>
      </c>
      <c r="AG2" s="37" t="s">
        <v>271</v>
      </c>
      <c r="AH2" s="37" t="s">
        <v>258</v>
      </c>
      <c r="AI2" s="37" t="s">
        <v>259</v>
      </c>
      <c r="AJ2" s="37" t="s">
        <v>10</v>
      </c>
      <c r="AK2" s="37" t="s">
        <v>11</v>
      </c>
      <c r="AL2" s="37" t="s">
        <v>260</v>
      </c>
      <c r="AM2" s="37" t="s">
        <v>261</v>
      </c>
      <c r="AN2" s="37" t="s">
        <v>12</v>
      </c>
      <c r="AO2" s="39" t="s">
        <v>13</v>
      </c>
      <c r="AP2" s="39" t="s">
        <v>14</v>
      </c>
      <c r="AQ2" s="39" t="s">
        <v>15</v>
      </c>
      <c r="AR2" s="39" t="s">
        <v>16</v>
      </c>
      <c r="AS2" s="40" t="s">
        <v>17</v>
      </c>
    </row>
    <row r="3" spans="1:45" ht="75" customHeight="1" x14ac:dyDescent="0.25">
      <c r="A3" s="119" t="s">
        <v>19</v>
      </c>
      <c r="B3" s="119" t="s">
        <v>20</v>
      </c>
      <c r="C3" s="123" t="s">
        <v>21</v>
      </c>
      <c r="D3" s="123" t="s">
        <v>22</v>
      </c>
      <c r="E3" s="117" t="s">
        <v>23</v>
      </c>
      <c r="F3" s="123" t="s">
        <v>24</v>
      </c>
      <c r="G3" s="10" t="s">
        <v>25</v>
      </c>
      <c r="H3" s="119" t="s">
        <v>26</v>
      </c>
      <c r="I3" s="119" t="s">
        <v>218</v>
      </c>
      <c r="J3" s="112" t="s">
        <v>27</v>
      </c>
      <c r="K3" s="112" t="s">
        <v>28</v>
      </c>
      <c r="L3" s="112" t="str">
        <f>IFERROR(VLOOKUP(CONCATENATE(J3,K3),Parámetro!$A$56:$B$80,2,FALSE),"-")</f>
        <v>Extremo (20)</v>
      </c>
      <c r="M3" s="36" t="s">
        <v>37</v>
      </c>
      <c r="N3" s="108" t="s">
        <v>30</v>
      </c>
      <c r="O3" s="13" t="s">
        <v>209</v>
      </c>
      <c r="P3" s="13" t="s">
        <v>219</v>
      </c>
      <c r="Q3" s="10" t="s">
        <v>237</v>
      </c>
      <c r="R3" s="10" t="s">
        <v>174</v>
      </c>
      <c r="S3" s="10" t="s">
        <v>210</v>
      </c>
      <c r="T3" s="13" t="s">
        <v>175</v>
      </c>
      <c r="U3" s="42">
        <v>15</v>
      </c>
      <c r="V3" s="42">
        <v>15</v>
      </c>
      <c r="W3" s="42">
        <v>15</v>
      </c>
      <c r="X3" s="42">
        <v>15</v>
      </c>
      <c r="Y3" s="42">
        <v>15</v>
      </c>
      <c r="Z3" s="42">
        <v>15</v>
      </c>
      <c r="AA3" s="42">
        <v>10</v>
      </c>
      <c r="AB3" s="42">
        <f t="shared" ref="AB3:AB10" si="0">SUM(U3:AA3)</f>
        <v>100</v>
      </c>
      <c r="AC3" s="43" t="str">
        <f>_xlfn.IFS(AB3&lt;=85,"Débil",AB3&gt;=96,"Fuerte",AB3&gt;=86,"Moderado")</f>
        <v>Fuerte</v>
      </c>
      <c r="AD3" s="44" t="s">
        <v>43</v>
      </c>
      <c r="AE3" s="43" t="str">
        <f>IFERROR(VLOOKUP(CONCATENATE(AC3,AD3),Parámetro!$A$2:$B$10,2,FALSE),"-")</f>
        <v>Moderado</v>
      </c>
      <c r="AF3" s="43">
        <f>IFERROR(_xlfn.IFS(AE3="Fuerte",100,AE3="Moderado",50,AE3="Débil",0),"-")</f>
        <v>50</v>
      </c>
      <c r="AG3" s="111" t="str">
        <f>IFERROR(_xlfn.IFS(AVERAGE($AF$3:$AF$5)=100,"Fuerte",AVERAGE($AF$3:$AF$5)&lt;50,"Débil",AVERAGE($AF$3:$AF$5)&gt;=50,"Moderado"),"-")</f>
        <v>Moderado</v>
      </c>
      <c r="AH3" s="17" t="s">
        <v>46</v>
      </c>
      <c r="AI3" s="17" t="s">
        <v>46</v>
      </c>
      <c r="AJ3" s="15">
        <f>IFERROR(VLOOKUP(CONCATENATE(AG3,AH3,AI3),Parámetro!$A$13:$B$24,2,FALSE),"-")</f>
        <v>1</v>
      </c>
      <c r="AK3" s="15">
        <f>IFERROR(VLOOKUP(CONCATENATE(AG3,AH3,AI3),Parámetro!$A$27:$B$38,2,FALSE),"-")</f>
        <v>1</v>
      </c>
      <c r="AL3" s="110" t="s">
        <v>32</v>
      </c>
      <c r="AM3" s="110" t="s">
        <v>62</v>
      </c>
      <c r="AN3" s="110" t="str">
        <f>IFERROR(VLOOKUP(CONCATENATE(AL3,AM3),Parámetro!$A$56:$B$80,2,FALSE),"-")</f>
        <v>Alto (12)</v>
      </c>
      <c r="AO3" s="110" t="s">
        <v>34</v>
      </c>
      <c r="AP3" s="108" t="s">
        <v>238</v>
      </c>
      <c r="AQ3" s="109"/>
      <c r="AR3" s="109" t="s">
        <v>236</v>
      </c>
      <c r="AS3" s="108" t="s">
        <v>35</v>
      </c>
    </row>
    <row r="4" spans="1:45" ht="109.5" customHeight="1" x14ac:dyDescent="0.25">
      <c r="A4" s="126"/>
      <c r="B4" s="126"/>
      <c r="C4" s="124"/>
      <c r="D4" s="124"/>
      <c r="E4" s="128"/>
      <c r="F4" s="124"/>
      <c r="G4" s="10" t="s">
        <v>36</v>
      </c>
      <c r="H4" s="126"/>
      <c r="I4" s="126"/>
      <c r="J4" s="112"/>
      <c r="K4" s="112"/>
      <c r="L4" s="112"/>
      <c r="M4" s="36" t="s">
        <v>72</v>
      </c>
      <c r="N4" s="108"/>
      <c r="O4" s="13" t="s">
        <v>38</v>
      </c>
      <c r="P4" s="13" t="s">
        <v>39</v>
      </c>
      <c r="Q4" s="10" t="s">
        <v>40</v>
      </c>
      <c r="R4" s="10" t="s">
        <v>229</v>
      </c>
      <c r="S4" s="10" t="s">
        <v>41</v>
      </c>
      <c r="T4" s="13" t="s">
        <v>42</v>
      </c>
      <c r="U4" s="42">
        <v>15</v>
      </c>
      <c r="V4" s="42">
        <v>15</v>
      </c>
      <c r="W4" s="42">
        <v>15</v>
      </c>
      <c r="X4" s="42">
        <v>15</v>
      </c>
      <c r="Y4" s="42">
        <v>15</v>
      </c>
      <c r="Z4" s="42">
        <v>15</v>
      </c>
      <c r="AA4" s="42">
        <v>10</v>
      </c>
      <c r="AB4" s="42">
        <f t="shared" si="0"/>
        <v>100</v>
      </c>
      <c r="AC4" s="43" t="str">
        <f t="shared" ref="AC4:AC10" si="1">_xlfn.IFS(AB4&lt;=85,"Débil",AB4&gt;=96,"Fuerte",AB4&gt;=86,"Moderado")</f>
        <v>Fuerte</v>
      </c>
      <c r="AD4" s="43" t="s">
        <v>44</v>
      </c>
      <c r="AE4" s="43" t="str">
        <f>IFERROR(VLOOKUP(CONCATENATE(AC4,AD4),Parámetro!$A$2:$B$10,2,FALSE),"-")</f>
        <v>Fuerte</v>
      </c>
      <c r="AF4" s="43">
        <f t="shared" ref="AF4:AF10" si="2">IFERROR(_xlfn.IFS(AE4="Fuerte",100,AE4="Moderado",50,AE4="Débil",0),"-")</f>
        <v>100</v>
      </c>
      <c r="AG4" s="111"/>
      <c r="AH4" s="16" t="s">
        <v>46</v>
      </c>
      <c r="AI4" s="16" t="s">
        <v>45</v>
      </c>
      <c r="AJ4" s="15">
        <f>IFERROR(VLOOKUP(CONCATENATE(AG3,AH4,AI4),Parámetro!$A$13:$B$24,2,FALSE),"-")</f>
        <v>1</v>
      </c>
      <c r="AK4" s="15">
        <f>IFERROR(VLOOKUP(CONCATENATE(AG3,AH4,AI4),Parámetro!$A$27:$B$38,2,FALSE),"-")</f>
        <v>0</v>
      </c>
      <c r="AL4" s="110"/>
      <c r="AM4" s="110"/>
      <c r="AN4" s="110"/>
      <c r="AO4" s="110"/>
      <c r="AP4" s="108"/>
      <c r="AQ4" s="109"/>
      <c r="AR4" s="109"/>
      <c r="AS4" s="108"/>
    </row>
    <row r="5" spans="1:45" ht="79.5" customHeight="1" x14ac:dyDescent="0.25">
      <c r="A5" s="120"/>
      <c r="B5" s="120"/>
      <c r="C5" s="125"/>
      <c r="D5" s="125"/>
      <c r="E5" s="118"/>
      <c r="F5" s="125"/>
      <c r="G5" s="10" t="s">
        <v>47</v>
      </c>
      <c r="H5" s="120"/>
      <c r="I5" s="120"/>
      <c r="J5" s="112"/>
      <c r="K5" s="112"/>
      <c r="L5" s="112"/>
      <c r="M5" s="36" t="s">
        <v>37</v>
      </c>
      <c r="N5" s="108"/>
      <c r="O5" s="13" t="s">
        <v>38</v>
      </c>
      <c r="P5" s="13" t="s">
        <v>48</v>
      </c>
      <c r="Q5" s="10" t="s">
        <v>49</v>
      </c>
      <c r="R5" s="10" t="s">
        <v>50</v>
      </c>
      <c r="S5" s="10" t="s">
        <v>51</v>
      </c>
      <c r="T5" s="13" t="s">
        <v>52</v>
      </c>
      <c r="U5" s="42">
        <v>15</v>
      </c>
      <c r="V5" s="42">
        <v>15</v>
      </c>
      <c r="W5" s="42">
        <v>15</v>
      </c>
      <c r="X5" s="42">
        <v>10</v>
      </c>
      <c r="Y5" s="42">
        <v>15</v>
      </c>
      <c r="Z5" s="42">
        <v>15</v>
      </c>
      <c r="AA5" s="42">
        <v>10</v>
      </c>
      <c r="AB5" s="42">
        <f t="shared" si="0"/>
        <v>95</v>
      </c>
      <c r="AC5" s="43" t="str">
        <f t="shared" si="1"/>
        <v>Moderado</v>
      </c>
      <c r="AD5" s="43" t="s">
        <v>44</v>
      </c>
      <c r="AE5" s="43" t="str">
        <f>IFERROR(VLOOKUP(CONCATENATE(AC5,AD5),Parámetro!$A$2:$B$10,2,FALSE),"-")</f>
        <v>Moderado</v>
      </c>
      <c r="AF5" s="43">
        <f t="shared" si="2"/>
        <v>50</v>
      </c>
      <c r="AG5" s="111"/>
      <c r="AH5" s="16" t="s">
        <v>45</v>
      </c>
      <c r="AI5" s="16" t="s">
        <v>46</v>
      </c>
      <c r="AJ5" s="15">
        <f>IFERROR(VLOOKUP(CONCATENATE(AG3,AH5,AI5),Parámetro!$A$13:$B$24,2,FALSE),"-")</f>
        <v>0</v>
      </c>
      <c r="AK5" s="15">
        <f>IFERROR(VLOOKUP(CONCATENATE(AG3,AH5,AI5),Parámetro!$A$27:$B$38,2,FALSE),"-")</f>
        <v>1</v>
      </c>
      <c r="AL5" s="110"/>
      <c r="AM5" s="110"/>
      <c r="AN5" s="110"/>
      <c r="AO5" s="110"/>
      <c r="AP5" s="108"/>
      <c r="AQ5" s="109"/>
      <c r="AR5" s="109"/>
      <c r="AS5" s="108"/>
    </row>
    <row r="6" spans="1:45" ht="106.5" customHeight="1" x14ac:dyDescent="0.25">
      <c r="A6" s="119" t="s">
        <v>19</v>
      </c>
      <c r="B6" s="109" t="s">
        <v>53</v>
      </c>
      <c r="C6" s="127" t="s">
        <v>54</v>
      </c>
      <c r="D6" s="127" t="s">
        <v>55</v>
      </c>
      <c r="E6" s="108" t="s">
        <v>23</v>
      </c>
      <c r="F6" s="127" t="s">
        <v>56</v>
      </c>
      <c r="G6" s="10" t="s">
        <v>57</v>
      </c>
      <c r="H6" s="109" t="s">
        <v>58</v>
      </c>
      <c r="I6" s="109" t="s">
        <v>226</v>
      </c>
      <c r="J6" s="112" t="s">
        <v>27</v>
      </c>
      <c r="K6" s="112" t="s">
        <v>28</v>
      </c>
      <c r="L6" s="112" t="str">
        <f>IFERROR(VLOOKUP(CONCATENATE(J6,K6),Parámetro!$A$56:$B$80,2,FALSE),"-")</f>
        <v>Extremo (20)</v>
      </c>
      <c r="M6" s="36" t="s">
        <v>37</v>
      </c>
      <c r="N6" s="108" t="s">
        <v>30</v>
      </c>
      <c r="O6" s="13" t="s">
        <v>59</v>
      </c>
      <c r="P6" s="13" t="s">
        <v>60</v>
      </c>
      <c r="Q6" s="10" t="s">
        <v>61</v>
      </c>
      <c r="R6" s="10" t="s">
        <v>222</v>
      </c>
      <c r="S6" s="10" t="s">
        <v>223</v>
      </c>
      <c r="T6" s="14" t="s">
        <v>265</v>
      </c>
      <c r="U6" s="42">
        <v>15</v>
      </c>
      <c r="V6" s="42">
        <v>15</v>
      </c>
      <c r="W6" s="42">
        <v>15</v>
      </c>
      <c r="X6" s="42">
        <v>10</v>
      </c>
      <c r="Y6" s="42">
        <v>15</v>
      </c>
      <c r="Z6" s="42">
        <v>15</v>
      </c>
      <c r="AA6" s="42">
        <v>10</v>
      </c>
      <c r="AB6" s="42">
        <f t="shared" si="0"/>
        <v>95</v>
      </c>
      <c r="AC6" s="43" t="str">
        <f t="shared" si="1"/>
        <v>Moderado</v>
      </c>
      <c r="AD6" s="43" t="s">
        <v>43</v>
      </c>
      <c r="AE6" s="43" t="str">
        <f>IFERROR(VLOOKUP(CONCATENATE(AC6,AD6),Parámetro!$A$2:$B$10,2,FALSE),"-")</f>
        <v>Moderado</v>
      </c>
      <c r="AF6" s="43">
        <f t="shared" si="2"/>
        <v>50</v>
      </c>
      <c r="AG6" s="111" t="str">
        <f>IFERROR(_xlfn.IFS(AVERAGE($AF$3:$AF$5)=100,"Fuerte",AVERAGE($AF$3:$AF$5)&lt;50,"Débil",AVERAGE($AF$3:$AF$5)&gt;=50,"Moderado"),"-")</f>
        <v>Moderado</v>
      </c>
      <c r="AH6" s="16" t="s">
        <v>45</v>
      </c>
      <c r="AI6" s="16" t="s">
        <v>46</v>
      </c>
      <c r="AJ6" s="15">
        <f>IFERROR(VLOOKUP(CONCATENATE(AG6,AH6,AI6),Parámetro!$A$13:$B$24,2,FALSE),"-")</f>
        <v>0</v>
      </c>
      <c r="AK6" s="15">
        <f>IFERROR(VLOOKUP(CONCATENATE(AG6,AH6,AI6),Parámetro!$A$27:$B$38,2,FALSE),"-")</f>
        <v>1</v>
      </c>
      <c r="AL6" s="110" t="s">
        <v>27</v>
      </c>
      <c r="AM6" s="110" t="s">
        <v>62</v>
      </c>
      <c r="AN6" s="110" t="str">
        <f>IFERROR(VLOOKUP(CONCATENATE(AL6,AM6),Parámetro!$A$56:$B$80,2,FALSE),"-")</f>
        <v>Extremo (15)</v>
      </c>
      <c r="AO6" s="110" t="s">
        <v>34</v>
      </c>
      <c r="AP6" s="108" t="s">
        <v>235</v>
      </c>
      <c r="AQ6" s="109"/>
      <c r="AR6" s="109" t="s">
        <v>176</v>
      </c>
      <c r="AS6" s="108" t="s">
        <v>64</v>
      </c>
    </row>
    <row r="7" spans="1:45" ht="178.5" customHeight="1" x14ac:dyDescent="0.25">
      <c r="A7" s="126"/>
      <c r="B7" s="109"/>
      <c r="C7" s="127"/>
      <c r="D7" s="127"/>
      <c r="E7" s="108"/>
      <c r="F7" s="127"/>
      <c r="G7" s="10" t="s">
        <v>220</v>
      </c>
      <c r="H7" s="109"/>
      <c r="I7" s="109"/>
      <c r="J7" s="112"/>
      <c r="K7" s="112"/>
      <c r="L7" s="112"/>
      <c r="M7" s="36" t="s">
        <v>37</v>
      </c>
      <c r="N7" s="108"/>
      <c r="O7" s="13" t="s">
        <v>177</v>
      </c>
      <c r="P7" s="13" t="s">
        <v>178</v>
      </c>
      <c r="Q7" s="10" t="s">
        <v>224</v>
      </c>
      <c r="R7" s="10" t="s">
        <v>262</v>
      </c>
      <c r="S7" s="10" t="s">
        <v>233</v>
      </c>
      <c r="T7" s="13" t="s">
        <v>207</v>
      </c>
      <c r="U7" s="42">
        <v>15</v>
      </c>
      <c r="V7" s="42">
        <v>15</v>
      </c>
      <c r="W7" s="42">
        <v>15</v>
      </c>
      <c r="X7" s="42">
        <v>10</v>
      </c>
      <c r="Y7" s="42">
        <v>15</v>
      </c>
      <c r="Z7" s="42">
        <v>15</v>
      </c>
      <c r="AA7" s="42">
        <v>10</v>
      </c>
      <c r="AB7" s="42">
        <f t="shared" si="0"/>
        <v>95</v>
      </c>
      <c r="AC7" s="43" t="str">
        <f>_xlfn.IFS(AB7&lt;=85,"Débil",AB7&gt;=96,"Fuerte",AB7&gt;=86,"Moderado")</f>
        <v>Moderado</v>
      </c>
      <c r="AD7" s="44" t="s">
        <v>43</v>
      </c>
      <c r="AE7" s="43" t="str">
        <f>IFERROR(VLOOKUP(CONCATENATE(AC7,AD7),Parámetro!$A$2:$B$10,2,FALSE),"-")</f>
        <v>Moderado</v>
      </c>
      <c r="AF7" s="43">
        <f t="shared" si="2"/>
        <v>50</v>
      </c>
      <c r="AG7" s="111"/>
      <c r="AH7" s="16" t="s">
        <v>45</v>
      </c>
      <c r="AI7" s="16" t="s">
        <v>46</v>
      </c>
      <c r="AJ7" s="15">
        <f>IFERROR(VLOOKUP(CONCATENATE(AG6,AH7,AI7),Parámetro!$A$13:$B$24,2,FALSE),"-")</f>
        <v>0</v>
      </c>
      <c r="AK7" s="15">
        <f>IFERROR(VLOOKUP(CONCATENATE(AG6,AH7,AI7),Parámetro!$A$27:$B$38,2,FALSE),"-")</f>
        <v>1</v>
      </c>
      <c r="AL7" s="110"/>
      <c r="AM7" s="110"/>
      <c r="AN7" s="110"/>
      <c r="AO7" s="110"/>
      <c r="AP7" s="108"/>
      <c r="AQ7" s="109"/>
      <c r="AR7" s="109"/>
      <c r="AS7" s="108"/>
    </row>
    <row r="8" spans="1:45" ht="123" customHeight="1" x14ac:dyDescent="0.25">
      <c r="A8" s="126"/>
      <c r="B8" s="109"/>
      <c r="C8" s="127"/>
      <c r="D8" s="127"/>
      <c r="E8" s="108"/>
      <c r="F8" s="127"/>
      <c r="G8" s="10" t="s">
        <v>208</v>
      </c>
      <c r="H8" s="109"/>
      <c r="I8" s="109"/>
      <c r="J8" s="112"/>
      <c r="K8" s="112"/>
      <c r="L8" s="112"/>
      <c r="M8" s="36" t="s">
        <v>37</v>
      </c>
      <c r="N8" s="108"/>
      <c r="O8" s="13" t="s">
        <v>177</v>
      </c>
      <c r="P8" s="13" t="s">
        <v>178</v>
      </c>
      <c r="Q8" s="10" t="s">
        <v>230</v>
      </c>
      <c r="R8" s="10" t="s">
        <v>263</v>
      </c>
      <c r="S8" s="10" t="s">
        <v>234</v>
      </c>
      <c r="T8" s="13" t="str">
        <f>+T7</f>
        <v>Informe mensual de interventoría</v>
      </c>
      <c r="U8" s="42">
        <v>15</v>
      </c>
      <c r="V8" s="42">
        <v>15</v>
      </c>
      <c r="W8" s="42">
        <v>15</v>
      </c>
      <c r="X8" s="42">
        <v>10</v>
      </c>
      <c r="Y8" s="42">
        <v>15</v>
      </c>
      <c r="Z8" s="42">
        <v>15</v>
      </c>
      <c r="AA8" s="42">
        <v>10</v>
      </c>
      <c r="AB8" s="42">
        <f t="shared" si="0"/>
        <v>95</v>
      </c>
      <c r="AC8" s="43" t="str">
        <f>_xlfn.IFS(AB8&lt;=85,"Débil",AB8&gt;=96,"Fuerte",AB8&gt;=86,"Moderado")</f>
        <v>Moderado</v>
      </c>
      <c r="AD8" s="44" t="s">
        <v>43</v>
      </c>
      <c r="AE8" s="43" t="str">
        <f>IFERROR(VLOOKUP(CONCATENATE(AC8,AD8),Parámetro!$A$2:$B$10,2,FALSE),"-")</f>
        <v>Moderado</v>
      </c>
      <c r="AF8" s="43">
        <f t="shared" si="2"/>
        <v>50</v>
      </c>
      <c r="AG8" s="111"/>
      <c r="AH8" s="16" t="s">
        <v>45</v>
      </c>
      <c r="AI8" s="16" t="s">
        <v>46</v>
      </c>
      <c r="AJ8" s="15">
        <f>IFERROR(VLOOKUP(CONCATENATE(AG6,AH8,AI8),Parámetro!$A$13:$B$24,2,FALSE),"-")</f>
        <v>0</v>
      </c>
      <c r="AK8" s="15">
        <f>IFERROR(VLOOKUP(CONCATENATE(AG6,AH8,AI8),Parámetro!$A$27:$B$38,2,FALSE),"-")</f>
        <v>1</v>
      </c>
      <c r="AL8" s="110"/>
      <c r="AM8" s="110"/>
      <c r="AN8" s="110"/>
      <c r="AO8" s="110"/>
      <c r="AP8" s="108"/>
      <c r="AQ8" s="109"/>
      <c r="AR8" s="109"/>
      <c r="AS8" s="108"/>
    </row>
    <row r="9" spans="1:45" ht="94.7" customHeight="1" x14ac:dyDescent="0.25">
      <c r="A9" s="120"/>
      <c r="B9" s="109"/>
      <c r="C9" s="127"/>
      <c r="D9" s="127"/>
      <c r="E9" s="108"/>
      <c r="F9" s="127"/>
      <c r="G9" s="11" t="s">
        <v>221</v>
      </c>
      <c r="H9" s="109"/>
      <c r="I9" s="109"/>
      <c r="J9" s="112"/>
      <c r="K9" s="112"/>
      <c r="L9" s="112"/>
      <c r="M9" s="36" t="s">
        <v>72</v>
      </c>
      <c r="N9" s="108"/>
      <c r="O9" s="13" t="s">
        <v>59</v>
      </c>
      <c r="P9" s="13" t="s">
        <v>178</v>
      </c>
      <c r="Q9" s="10" t="s">
        <v>231</v>
      </c>
      <c r="R9" s="10" t="s">
        <v>232</v>
      </c>
      <c r="S9" s="10" t="s">
        <v>41</v>
      </c>
      <c r="T9" s="13" t="s">
        <v>225</v>
      </c>
      <c r="U9" s="42">
        <v>15</v>
      </c>
      <c r="V9" s="42">
        <v>15</v>
      </c>
      <c r="W9" s="42">
        <v>15</v>
      </c>
      <c r="X9" s="42">
        <v>15</v>
      </c>
      <c r="Y9" s="42">
        <v>15</v>
      </c>
      <c r="Z9" s="42">
        <v>15</v>
      </c>
      <c r="AA9" s="42">
        <v>10</v>
      </c>
      <c r="AB9" s="42">
        <f t="shared" si="0"/>
        <v>100</v>
      </c>
      <c r="AC9" s="43" t="str">
        <f>_xlfn.IFS(AB9&lt;=85,"Débil",AB9&gt;=96,"Fuerte",AB9&gt;=86,"Moderado")</f>
        <v>Fuerte</v>
      </c>
      <c r="AD9" s="44" t="s">
        <v>43</v>
      </c>
      <c r="AE9" s="43" t="str">
        <f>IFERROR(VLOOKUP(CONCATENATE(AC9,AD9),Parámetro!$A$2:$B$10,2,FALSE),"-")</f>
        <v>Moderado</v>
      </c>
      <c r="AF9" s="43">
        <f t="shared" si="2"/>
        <v>50</v>
      </c>
      <c r="AG9" s="111"/>
      <c r="AH9" s="16" t="s">
        <v>46</v>
      </c>
      <c r="AI9" s="16" t="s">
        <v>46</v>
      </c>
      <c r="AJ9" s="15">
        <f>IFERROR(VLOOKUP(CONCATENATE(AG6,AH9,AI9),Parámetro!$A$13:$B$24,2,FALSE),"-")</f>
        <v>1</v>
      </c>
      <c r="AK9" s="15">
        <f>IFERROR(VLOOKUP(CONCATENATE(AG6,AH9,AI9),Parámetro!$A$27:$B$38,2,FALSE),"-")</f>
        <v>1</v>
      </c>
      <c r="AL9" s="110"/>
      <c r="AM9" s="110"/>
      <c r="AN9" s="110"/>
      <c r="AO9" s="110"/>
      <c r="AP9" s="108"/>
      <c r="AQ9" s="109"/>
      <c r="AR9" s="109"/>
      <c r="AS9" s="108"/>
    </row>
    <row r="10" spans="1:45" ht="67.7" customHeight="1" x14ac:dyDescent="0.25">
      <c r="A10" s="119" t="s">
        <v>19</v>
      </c>
      <c r="B10" s="109" t="s">
        <v>65</v>
      </c>
      <c r="C10" s="127" t="s">
        <v>66</v>
      </c>
      <c r="D10" s="127" t="s">
        <v>67</v>
      </c>
      <c r="E10" s="108" t="s">
        <v>23</v>
      </c>
      <c r="F10" s="127" t="s">
        <v>24</v>
      </c>
      <c r="G10" s="10" t="s">
        <v>68</v>
      </c>
      <c r="H10" s="109" t="s">
        <v>69</v>
      </c>
      <c r="I10" s="109" t="s">
        <v>227</v>
      </c>
      <c r="J10" s="112" t="s">
        <v>32</v>
      </c>
      <c r="K10" s="112" t="s">
        <v>28</v>
      </c>
      <c r="L10" s="112" t="str">
        <f>IFERROR(VLOOKUP(CONCATENATE(J10,K10),Parámetro!$A$56:$B$80,2,FALSE),"-")</f>
        <v>Extremo (16)</v>
      </c>
      <c r="M10" s="115" t="s">
        <v>72</v>
      </c>
      <c r="N10" s="108" t="s">
        <v>30</v>
      </c>
      <c r="O10" s="117" t="s">
        <v>73</v>
      </c>
      <c r="P10" s="117" t="s">
        <v>74</v>
      </c>
      <c r="Q10" s="119" t="s">
        <v>75</v>
      </c>
      <c r="R10" s="119" t="s">
        <v>76</v>
      </c>
      <c r="S10" s="119" t="s">
        <v>77</v>
      </c>
      <c r="T10" s="117" t="s">
        <v>78</v>
      </c>
      <c r="U10" s="113">
        <v>15</v>
      </c>
      <c r="V10" s="113">
        <v>15</v>
      </c>
      <c r="W10" s="113">
        <v>15</v>
      </c>
      <c r="X10" s="113">
        <v>15</v>
      </c>
      <c r="Y10" s="113">
        <v>15</v>
      </c>
      <c r="Z10" s="113">
        <v>15</v>
      </c>
      <c r="AA10" s="113">
        <v>10</v>
      </c>
      <c r="AB10" s="113">
        <f t="shared" si="0"/>
        <v>100</v>
      </c>
      <c r="AC10" s="131" t="str">
        <f t="shared" si="1"/>
        <v>Fuerte</v>
      </c>
      <c r="AD10" s="131" t="s">
        <v>43</v>
      </c>
      <c r="AE10" s="131" t="str">
        <f>IFERROR(VLOOKUP(CONCATENATE(AC10,AD10),Parámetro!$A$2:$B$10,2,FALSE),"-")</f>
        <v>Moderado</v>
      </c>
      <c r="AF10" s="131">
        <f t="shared" si="2"/>
        <v>50</v>
      </c>
      <c r="AG10" s="111" t="str">
        <f>IFERROR(_xlfn.IFS(AVERAGE($AF$3:$AF$5)=100,"Fuerte",AVERAGE($AF$3:$AF$5)&lt;50,"Débil",AVERAGE($AF$3:$AF$5)&gt;=50,"Moderado"),"-")</f>
        <v>Moderado</v>
      </c>
      <c r="AH10" s="121" t="s">
        <v>46</v>
      </c>
      <c r="AI10" s="121" t="s">
        <v>79</v>
      </c>
      <c r="AJ10" s="129">
        <f>IFERROR(VLOOKUP(CONCATENATE(AG10,AH10,AI10),Parámetro!$A$13:$B$24,2,FALSE),"-")</f>
        <v>1</v>
      </c>
      <c r="AK10" s="129">
        <f>IFERROR(VLOOKUP(CONCATENATE(AG10,AH10,AI10),Parámetro!$A$27:$B$38,2,FALSE),"-")</f>
        <v>0</v>
      </c>
      <c r="AL10" s="110" t="s">
        <v>106</v>
      </c>
      <c r="AM10" s="110" t="s">
        <v>28</v>
      </c>
      <c r="AN10" s="110" t="str">
        <f>IFERROR(VLOOKUP(CONCATENATE(AL10,AM10),Parámetro!$A$56:$B$80,2,FALSE),"-")</f>
        <v>Extremo (12)</v>
      </c>
      <c r="AO10" s="110" t="s">
        <v>34</v>
      </c>
      <c r="AP10" s="108" t="s">
        <v>264</v>
      </c>
      <c r="AQ10" s="109"/>
      <c r="AR10" s="109" t="s">
        <v>176</v>
      </c>
      <c r="AS10" s="108" t="s">
        <v>228</v>
      </c>
    </row>
    <row r="11" spans="1:45" ht="67.7" customHeight="1" x14ac:dyDescent="0.25">
      <c r="A11" s="120"/>
      <c r="B11" s="109"/>
      <c r="C11" s="127"/>
      <c r="D11" s="127"/>
      <c r="E11" s="108"/>
      <c r="F11" s="127"/>
      <c r="G11" s="10" t="s">
        <v>81</v>
      </c>
      <c r="H11" s="109"/>
      <c r="I11" s="109"/>
      <c r="J11" s="112"/>
      <c r="K11" s="112"/>
      <c r="L11" s="112"/>
      <c r="M11" s="116"/>
      <c r="N11" s="108"/>
      <c r="O11" s="118"/>
      <c r="P11" s="118"/>
      <c r="Q11" s="120"/>
      <c r="R11" s="120"/>
      <c r="S11" s="120"/>
      <c r="T11" s="118"/>
      <c r="U11" s="114"/>
      <c r="V11" s="114"/>
      <c r="W11" s="114"/>
      <c r="X11" s="114"/>
      <c r="Y11" s="114"/>
      <c r="Z11" s="114"/>
      <c r="AA11" s="114"/>
      <c r="AB11" s="114"/>
      <c r="AC11" s="132"/>
      <c r="AD11" s="132"/>
      <c r="AE11" s="132"/>
      <c r="AF11" s="132"/>
      <c r="AG11" s="111"/>
      <c r="AH11" s="122"/>
      <c r="AI11" s="122"/>
      <c r="AJ11" s="130"/>
      <c r="AK11" s="130"/>
      <c r="AL11" s="110"/>
      <c r="AM11" s="110"/>
      <c r="AN11" s="110"/>
      <c r="AO11" s="110"/>
      <c r="AP11" s="108"/>
      <c r="AQ11" s="109"/>
      <c r="AR11" s="109"/>
      <c r="AS11" s="108"/>
    </row>
    <row r="15" spans="1:45" x14ac:dyDescent="0.25">
      <c r="O15" s="7"/>
    </row>
    <row r="16" spans="1:45" x14ac:dyDescent="0.25">
      <c r="O16" s="7"/>
    </row>
    <row r="17" spans="15:15" x14ac:dyDescent="0.25">
      <c r="O17" s="7"/>
    </row>
  </sheetData>
  <mergeCells count="86">
    <mergeCell ref="AJ10:AJ11"/>
    <mergeCell ref="AK10:AK11"/>
    <mergeCell ref="AC10:AC11"/>
    <mergeCell ref="AD10:AD11"/>
    <mergeCell ref="AE10:AE11"/>
    <mergeCell ref="AF10:AF11"/>
    <mergeCell ref="AH10:AH11"/>
    <mergeCell ref="E3:E5"/>
    <mergeCell ref="H10:H11"/>
    <mergeCell ref="I10:I11"/>
    <mergeCell ref="S10:S11"/>
    <mergeCell ref="T10:T11"/>
    <mergeCell ref="F10:F11"/>
    <mergeCell ref="F6:F9"/>
    <mergeCell ref="N3:N5"/>
    <mergeCell ref="N6:N9"/>
    <mergeCell ref="N10:N11"/>
    <mergeCell ref="A3:A5"/>
    <mergeCell ref="B3:B5"/>
    <mergeCell ref="C3:C5"/>
    <mergeCell ref="B10:B11"/>
    <mergeCell ref="C10:C11"/>
    <mergeCell ref="B6:B9"/>
    <mergeCell ref="C6:C9"/>
    <mergeCell ref="D6:D9"/>
    <mergeCell ref="E6:E9"/>
    <mergeCell ref="A6:A9"/>
    <mergeCell ref="D10:D11"/>
    <mergeCell ref="E10:E11"/>
    <mergeCell ref="A10:A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S3:AS5"/>
    <mergeCell ref="AQ6:AQ9"/>
    <mergeCell ref="AP3:AP5"/>
    <mergeCell ref="AN3:AN5"/>
    <mergeCell ref="AQ3:AQ5"/>
    <mergeCell ref="AO3:AO5"/>
    <mergeCell ref="AS6:AS9"/>
    <mergeCell ref="AR3:AR5"/>
  </mergeCells>
  <conditionalFormatting sqref="L3 AN3:AN1048576 L6:L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2578125"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266</v>
      </c>
    </row>
    <row r="2" spans="1:47" ht="91.5" customHeight="1" thickBot="1" x14ac:dyDescent="0.3">
      <c r="A2" s="8" t="s">
        <v>0</v>
      </c>
      <c r="B2" s="8" t="s">
        <v>1</v>
      </c>
      <c r="C2" s="8" t="s">
        <v>2</v>
      </c>
      <c r="D2" s="8" t="s">
        <v>3</v>
      </c>
      <c r="E2" s="8" t="s">
        <v>4</v>
      </c>
      <c r="F2" s="8" t="s">
        <v>5</v>
      </c>
      <c r="G2" s="8" t="s">
        <v>6</v>
      </c>
      <c r="H2" s="8" t="s">
        <v>7</v>
      </c>
      <c r="I2" s="8" t="s">
        <v>214</v>
      </c>
      <c r="J2" s="8" t="s">
        <v>239</v>
      </c>
      <c r="K2" s="8" t="s">
        <v>240</v>
      </c>
      <c r="L2" s="8" t="s">
        <v>8</v>
      </c>
      <c r="M2" s="8" t="s">
        <v>9</v>
      </c>
      <c r="N2" s="8" t="s">
        <v>241</v>
      </c>
      <c r="O2" s="8" t="s">
        <v>242</v>
      </c>
      <c r="P2" s="8" t="s">
        <v>243</v>
      </c>
      <c r="Q2" s="8" t="s">
        <v>244</v>
      </c>
      <c r="R2" s="8" t="s">
        <v>245</v>
      </c>
      <c r="S2" s="8" t="s">
        <v>246</v>
      </c>
      <c r="T2" s="8" t="s">
        <v>247</v>
      </c>
      <c r="U2" s="9" t="s">
        <v>248</v>
      </c>
      <c r="V2" s="9" t="s">
        <v>249</v>
      </c>
      <c r="W2" s="9" t="s">
        <v>250</v>
      </c>
      <c r="X2" s="9" t="s">
        <v>251</v>
      </c>
      <c r="Y2" s="9" t="s">
        <v>252</v>
      </c>
      <c r="Z2" s="9" t="s">
        <v>253</v>
      </c>
      <c r="AA2" s="9" t="s">
        <v>215</v>
      </c>
      <c r="AB2" s="9" t="s">
        <v>216</v>
      </c>
      <c r="AC2" s="8" t="s">
        <v>254</v>
      </c>
      <c r="AD2" s="8" t="s">
        <v>255</v>
      </c>
      <c r="AE2" s="8" t="s">
        <v>217</v>
      </c>
      <c r="AF2" s="8" t="s">
        <v>256</v>
      </c>
      <c r="AG2" s="8" t="s">
        <v>257</v>
      </c>
      <c r="AH2" s="8" t="s">
        <v>258</v>
      </c>
      <c r="AI2" s="8" t="s">
        <v>259</v>
      </c>
      <c r="AJ2" s="8" t="s">
        <v>10</v>
      </c>
      <c r="AK2" s="8" t="s">
        <v>11</v>
      </c>
      <c r="AL2" s="8" t="s">
        <v>260</v>
      </c>
      <c r="AM2" s="8" t="s">
        <v>261</v>
      </c>
      <c r="AN2" s="8" t="s">
        <v>12</v>
      </c>
      <c r="AO2" s="8" t="s">
        <v>13</v>
      </c>
      <c r="AP2" s="8" t="s">
        <v>14</v>
      </c>
      <c r="AQ2" s="8" t="s">
        <v>15</v>
      </c>
      <c r="AR2" s="8" t="s">
        <v>16</v>
      </c>
      <c r="AS2" s="8" t="s">
        <v>17</v>
      </c>
      <c r="AT2" s="18" t="s">
        <v>17</v>
      </c>
      <c r="AU2" s="19" t="s">
        <v>18</v>
      </c>
    </row>
    <row r="3" spans="1:47" ht="127.5" x14ac:dyDescent="0.25">
      <c r="A3" s="135"/>
      <c r="B3" s="133" t="s">
        <v>179</v>
      </c>
      <c r="C3" s="133" t="s">
        <v>180</v>
      </c>
      <c r="D3" s="133" t="s">
        <v>181</v>
      </c>
      <c r="E3" s="133" t="s">
        <v>23</v>
      </c>
      <c r="F3" s="133" t="s">
        <v>24</v>
      </c>
      <c r="G3" s="133" t="s">
        <v>182</v>
      </c>
      <c r="H3" s="133" t="s">
        <v>183</v>
      </c>
      <c r="I3" s="141" t="s">
        <v>184</v>
      </c>
      <c r="J3" s="133" t="s">
        <v>27</v>
      </c>
      <c r="K3" s="133" t="s">
        <v>28</v>
      </c>
      <c r="L3" s="133" t="str">
        <f>IFERROR(VLOOKUP(CONCATENATE(J3,K3),Parámetro!$A$56:$B$80,2,FALSE),"-")</f>
        <v>Extremo (20)</v>
      </c>
      <c r="M3" s="20" t="s">
        <v>72</v>
      </c>
      <c r="N3" s="133" t="s">
        <v>185</v>
      </c>
      <c r="O3" s="20" t="s">
        <v>186</v>
      </c>
      <c r="P3" s="20" t="s">
        <v>188</v>
      </c>
      <c r="Q3" s="20" t="s">
        <v>194</v>
      </c>
      <c r="R3" s="20" t="s">
        <v>192</v>
      </c>
      <c r="S3" s="20" t="s">
        <v>196</v>
      </c>
      <c r="T3" s="20" t="s">
        <v>199</v>
      </c>
      <c r="U3" s="21">
        <v>15</v>
      </c>
      <c r="V3" s="21">
        <v>15</v>
      </c>
      <c r="W3" s="21">
        <v>15</v>
      </c>
      <c r="X3" s="21">
        <v>15</v>
      </c>
      <c r="Y3" s="21">
        <v>15</v>
      </c>
      <c r="Z3" s="21">
        <v>15</v>
      </c>
      <c r="AA3" s="21">
        <v>10</v>
      </c>
      <c r="AB3" s="22">
        <f>SUM(U3:AA3)</f>
        <v>100</v>
      </c>
      <c r="AC3" s="22" t="str">
        <f>_xlfn.IFS(AB3&lt;=85,"Débil",AB3&gt;=96,"Fuerte",AB3&gt;=86,"Moderado")</f>
        <v>Fuerte</v>
      </c>
      <c r="AD3" s="21" t="s">
        <v>44</v>
      </c>
      <c r="AE3" s="22" t="str">
        <f>IFERROR(VLOOKUP(CONCATENATE(AC3,AD3),Parámetro!$A$2:$B$10,2,FALSE),"-")</f>
        <v>Fuerte</v>
      </c>
      <c r="AF3" s="22">
        <f>IFERROR(_xlfn.IFS(AE3="Fuerte",100,AE3="Moderado",50,AE3="Débil",0),"-")</f>
        <v>100</v>
      </c>
      <c r="AG3" s="143" t="str">
        <f>IFERROR(_xlfn.IFS(AVERAGE($AF$3:$AF$7)=100,"Fuerte",AVERAGE($AF$3:$AF$7)&lt;50,"Débil",AVERAGE($AF$3:$AF$7)&gt;=50,"Moderado"),"-")</f>
        <v>Débil</v>
      </c>
      <c r="AH3" s="21" t="s">
        <v>46</v>
      </c>
      <c r="AI3" s="21" t="s">
        <v>45</v>
      </c>
      <c r="AJ3" s="22">
        <f>IFERROR(VLOOKUP(CONCATENATE(AG3,AH3,AI3),Parámetro!$A$13:$B$24,2,FALSE),"-")</f>
        <v>0</v>
      </c>
      <c r="AK3" s="22">
        <f>IFERROR(VLOOKUP(CONCATENATE(AG3,AH3,AI3),Parámetro!$A$27:$B$38,2,FALSE),"-")</f>
        <v>0</v>
      </c>
      <c r="AL3" s="133" t="s">
        <v>32</v>
      </c>
      <c r="AM3" s="133" t="s">
        <v>28</v>
      </c>
      <c r="AN3" s="133" t="str">
        <f>IFERROR(VLOOKUP(CONCATENATE(AL3,AM3),Parámetro!$A$56:$B$80,2,FALSE),"-")</f>
        <v>Extremo (16)</v>
      </c>
      <c r="AO3" s="133" t="s">
        <v>34</v>
      </c>
      <c r="AP3" s="133" t="s">
        <v>206</v>
      </c>
      <c r="AQ3" s="133" t="s">
        <v>201</v>
      </c>
      <c r="AR3" s="133" t="s">
        <v>202</v>
      </c>
      <c r="AS3" s="133" t="s">
        <v>203</v>
      </c>
      <c r="AT3" s="133" t="s">
        <v>267</v>
      </c>
      <c r="AU3" s="138" t="s">
        <v>204</v>
      </c>
    </row>
    <row r="4" spans="1:47" ht="76.5" x14ac:dyDescent="0.25">
      <c r="A4" s="136"/>
      <c r="B4" s="128"/>
      <c r="C4" s="128"/>
      <c r="D4" s="128"/>
      <c r="E4" s="128"/>
      <c r="F4" s="128"/>
      <c r="G4" s="128"/>
      <c r="H4" s="128"/>
      <c r="I4" s="126"/>
      <c r="J4" s="128"/>
      <c r="K4" s="128"/>
      <c r="L4" s="128"/>
      <c r="M4" s="23" t="s">
        <v>37</v>
      </c>
      <c r="N4" s="128"/>
      <c r="O4" s="23" t="s">
        <v>187</v>
      </c>
      <c r="P4" s="23" t="s">
        <v>173</v>
      </c>
      <c r="Q4" s="23" t="s">
        <v>190</v>
      </c>
      <c r="R4" s="23" t="s">
        <v>195</v>
      </c>
      <c r="S4" s="23" t="s">
        <v>197</v>
      </c>
      <c r="T4" s="23" t="s">
        <v>205</v>
      </c>
      <c r="U4" s="24">
        <v>15</v>
      </c>
      <c r="V4" s="24">
        <v>15</v>
      </c>
      <c r="W4" s="24">
        <v>15</v>
      </c>
      <c r="X4" s="24">
        <v>10</v>
      </c>
      <c r="Y4" s="24">
        <v>15</v>
      </c>
      <c r="Z4" s="24">
        <v>15</v>
      </c>
      <c r="AA4" s="24">
        <v>10</v>
      </c>
      <c r="AB4" s="25">
        <f>SUM(U4:AA4)</f>
        <v>95</v>
      </c>
      <c r="AC4" s="25" t="str">
        <f>_xlfn.IFS(AB4&lt;=85,"Débil",AB4&gt;=96,"Fuerte",AB4&gt;=86,"Moderado")</f>
        <v>Moderado</v>
      </c>
      <c r="AD4" s="24" t="s">
        <v>43</v>
      </c>
      <c r="AE4" s="25" t="str">
        <f>IFERROR(VLOOKUP(CONCATENATE(AC4,AD4),Parámetro!$A$2:$B$10,2,FALSE),"-")</f>
        <v>Moderado</v>
      </c>
      <c r="AF4" s="25">
        <f>IFERROR(_xlfn.IFS(AE4="Fuerte",100,AE4="Moderado",50,AE4="Débil",0),"-")</f>
        <v>50</v>
      </c>
      <c r="AG4" s="144"/>
      <c r="AH4" s="24" t="s">
        <v>45</v>
      </c>
      <c r="AI4" s="24" t="s">
        <v>46</v>
      </c>
      <c r="AJ4" s="26" t="str">
        <f>IFERROR(VLOOKUP(CONCATENATE(AG1,AH4,AI4),Parámetro!$A$13:$B$24,2,FALSE),"-")</f>
        <v>-</v>
      </c>
      <c r="AK4" s="26" t="str">
        <f>IFERROR(VLOOKUP(CONCATENATE(AG1,AH4,AI4),Parámetro!$A$27:$B$38,2,FALSE),"-")</f>
        <v>-</v>
      </c>
      <c r="AL4" s="128"/>
      <c r="AM4" s="128"/>
      <c r="AN4" s="128"/>
      <c r="AO4" s="128"/>
      <c r="AP4" s="128"/>
      <c r="AQ4" s="128"/>
      <c r="AR4" s="128"/>
      <c r="AS4" s="128"/>
      <c r="AT4" s="128"/>
      <c r="AU4" s="139"/>
    </row>
    <row r="5" spans="1:47" ht="51" x14ac:dyDescent="0.25">
      <c r="A5" s="136"/>
      <c r="B5" s="128"/>
      <c r="C5" s="128"/>
      <c r="D5" s="128"/>
      <c r="E5" s="128"/>
      <c r="F5" s="128"/>
      <c r="G5" s="118"/>
      <c r="H5" s="128"/>
      <c r="I5" s="126"/>
      <c r="J5" s="128"/>
      <c r="K5" s="128"/>
      <c r="L5" s="128"/>
      <c r="M5" s="23" t="s">
        <v>72</v>
      </c>
      <c r="N5" s="128"/>
      <c r="O5" s="23" t="s">
        <v>187</v>
      </c>
      <c r="P5" s="23" t="s">
        <v>189</v>
      </c>
      <c r="Q5" s="23" t="s">
        <v>191</v>
      </c>
      <c r="R5" s="23" t="s">
        <v>193</v>
      </c>
      <c r="S5" s="23" t="s">
        <v>198</v>
      </c>
      <c r="T5" s="23" t="s">
        <v>200</v>
      </c>
      <c r="U5" s="24">
        <v>15</v>
      </c>
      <c r="V5" s="24">
        <v>15</v>
      </c>
      <c r="W5" s="24">
        <v>15</v>
      </c>
      <c r="X5" s="24">
        <v>15</v>
      </c>
      <c r="Y5" s="24">
        <v>15</v>
      </c>
      <c r="Z5" s="24">
        <v>0</v>
      </c>
      <c r="AA5" s="24">
        <v>10</v>
      </c>
      <c r="AB5" s="25">
        <f>SUM(U5:AA5)</f>
        <v>85</v>
      </c>
      <c r="AC5" s="25" t="str">
        <f>_xlfn.IFS(AB5&lt;=85,"Débil",AB5&gt;=96,"Fuerte",AB5&gt;=86,"Moderado")</f>
        <v>Débil</v>
      </c>
      <c r="AD5" s="24" t="s">
        <v>44</v>
      </c>
      <c r="AE5" s="25" t="str">
        <f>IFERROR(VLOOKUP(CONCATENATE(AC5,AD5),Parámetro!$A$2:$B$10,2,FALSE),"-")</f>
        <v>Débil</v>
      </c>
      <c r="AF5" s="25">
        <f>IFERROR(_xlfn.IFS(AE5="Fuerte",100,AE5="Moderado",50,AE5="Débil",0),"-")</f>
        <v>0</v>
      </c>
      <c r="AG5" s="144"/>
      <c r="AH5" s="24" t="s">
        <v>46</v>
      </c>
      <c r="AI5" s="24" t="s">
        <v>45</v>
      </c>
      <c r="AJ5" s="26" t="str">
        <f>IFERROR(VLOOKUP(CONCATENATE(AG2,AH5,AI5),Parámetro!$A$13:$B$24,2,FALSE),"-")</f>
        <v>-</v>
      </c>
      <c r="AK5" s="26" t="str">
        <f>IFERROR(VLOOKUP(CONCATENATE(AG2,AH5,AI5),Parámetro!$A$27:$B$38,2,FALSE),"-")</f>
        <v>-</v>
      </c>
      <c r="AL5" s="128"/>
      <c r="AM5" s="128"/>
      <c r="AN5" s="128"/>
      <c r="AO5" s="128"/>
      <c r="AP5" s="128"/>
      <c r="AQ5" s="128"/>
      <c r="AR5" s="128"/>
      <c r="AS5" s="128"/>
      <c r="AT5" s="128"/>
      <c r="AU5" s="139"/>
    </row>
    <row r="6" spans="1:47" ht="127.5" x14ac:dyDescent="0.25">
      <c r="A6" s="136"/>
      <c r="B6" s="128"/>
      <c r="C6" s="128"/>
      <c r="D6" s="128"/>
      <c r="E6" s="128"/>
      <c r="F6" s="128"/>
      <c r="G6" s="27" t="s">
        <v>268</v>
      </c>
      <c r="H6" s="128"/>
      <c r="I6" s="126"/>
      <c r="J6" s="128"/>
      <c r="K6" s="128"/>
      <c r="L6" s="128"/>
      <c r="M6" s="27" t="s">
        <v>37</v>
      </c>
      <c r="N6" s="128"/>
      <c r="O6" s="28" t="s">
        <v>211</v>
      </c>
      <c r="P6" s="29" t="s">
        <v>173</v>
      </c>
      <c r="Q6" s="28" t="s">
        <v>269</v>
      </c>
      <c r="R6" s="29" t="s">
        <v>212</v>
      </c>
      <c r="S6" s="29" t="s">
        <v>213</v>
      </c>
      <c r="T6" s="29" t="s">
        <v>270</v>
      </c>
      <c r="U6" s="30">
        <v>15</v>
      </c>
      <c r="V6" s="30">
        <v>15</v>
      </c>
      <c r="W6" s="30">
        <v>15</v>
      </c>
      <c r="X6" s="30">
        <v>15</v>
      </c>
      <c r="Y6" s="30">
        <v>15</v>
      </c>
      <c r="Z6" s="30">
        <v>0</v>
      </c>
      <c r="AA6" s="30">
        <v>10</v>
      </c>
      <c r="AB6" s="31">
        <f>SUM(U6:AA6)</f>
        <v>85</v>
      </c>
      <c r="AC6" s="31" t="str">
        <f>_xlfn.IFS(AB6&lt;=85,"Débil",AB6&gt;=96,"Fuerte",AB6&gt;=86,"Moderado")</f>
        <v>Débil</v>
      </c>
      <c r="AD6" s="32" t="s">
        <v>44</v>
      </c>
      <c r="AE6" s="31" t="str">
        <f>IFERROR(VLOOKUP(CONCATENATE(AC6,AD6),Parámetro!$A$2:$B$10,2,FALSE),"-")</f>
        <v>Débil</v>
      </c>
      <c r="AF6" s="31">
        <f>IFERROR(_xlfn.IFS(AE6="Fuerte",100,AE6="Moderado",50,AE6="Débil",0),"-")</f>
        <v>0</v>
      </c>
      <c r="AG6" s="144"/>
      <c r="AH6" s="32" t="s">
        <v>46</v>
      </c>
      <c r="AI6" s="32" t="s">
        <v>46</v>
      </c>
      <c r="AJ6" s="31">
        <f>IFERROR(VLOOKUP(CONCATENATE(AG3,AH6,AI6),Parámetro!$A$13:$B$24,2,FALSE),"-")</f>
        <v>0</v>
      </c>
      <c r="AK6" s="31">
        <f>IFERROR(VLOOKUP(CONCATENATE(AG3,AH6,AI6),Parámetro!$A$27:$B$38,2,FALSE),"-")</f>
        <v>0</v>
      </c>
      <c r="AL6" s="128"/>
      <c r="AM6" s="128"/>
      <c r="AN6" s="128"/>
      <c r="AO6" s="128"/>
      <c r="AP6" s="128"/>
      <c r="AQ6" s="128"/>
      <c r="AR6" s="128"/>
      <c r="AS6" s="128"/>
      <c r="AT6" s="128"/>
      <c r="AU6" s="139"/>
    </row>
    <row r="7" spans="1:47" s="35" customFormat="1" ht="6.75" customHeight="1" thickBot="1" x14ac:dyDescent="0.3">
      <c r="A7" s="137"/>
      <c r="B7" s="134"/>
      <c r="C7" s="134"/>
      <c r="D7" s="134"/>
      <c r="E7" s="134"/>
      <c r="F7" s="134"/>
      <c r="G7" s="33"/>
      <c r="H7" s="134"/>
      <c r="I7" s="142"/>
      <c r="J7" s="134"/>
      <c r="K7" s="134"/>
      <c r="L7" s="128"/>
      <c r="M7" s="33"/>
      <c r="N7" s="134"/>
      <c r="O7" s="33"/>
      <c r="P7" s="33"/>
      <c r="Q7" s="33"/>
      <c r="R7" s="33"/>
      <c r="S7" s="33"/>
      <c r="T7" s="33"/>
      <c r="U7" s="33"/>
      <c r="V7" s="33"/>
      <c r="W7" s="33"/>
      <c r="X7" s="33"/>
      <c r="Y7" s="33"/>
      <c r="Z7" s="33"/>
      <c r="AA7" s="33"/>
      <c r="AB7" s="34">
        <f>SUM(U7:AA7)</f>
        <v>0</v>
      </c>
      <c r="AC7" s="34"/>
      <c r="AD7" s="33"/>
      <c r="AE7" s="34" t="str">
        <f>IFERROR(VLOOKUP(CONCATENATE(AC7,AD7),Parámetro!$A$2:$B$10,2,FALSE),"-")</f>
        <v>-</v>
      </c>
      <c r="AF7" s="34" t="str">
        <f>IFERROR(_xlfn.IFS(AE7="Fuerte",100,AE7="Moderado",50,AE7="Débil",0),"-")</f>
        <v>-</v>
      </c>
      <c r="AG7" s="145"/>
      <c r="AH7" s="33"/>
      <c r="AI7" s="33"/>
      <c r="AJ7" s="34" t="str">
        <f>IFERROR(VLOOKUP(CONCATENATE(AG6,AH7,AI7),Parámetro!$A$13:$B$24,2,FALSE),"-")</f>
        <v>-</v>
      </c>
      <c r="AK7" s="34" t="str">
        <f>IFERROR(VLOOKUP(CONCATENATE(AG6,AH7,AI7),Parámetro!$A$27:$B$38,2,FALSE),"-")</f>
        <v>-</v>
      </c>
      <c r="AL7" s="134"/>
      <c r="AM7" s="134"/>
      <c r="AN7" s="128"/>
      <c r="AO7" s="134"/>
      <c r="AP7" s="134"/>
      <c r="AQ7" s="134"/>
      <c r="AR7" s="134"/>
      <c r="AS7" s="134"/>
      <c r="AT7" s="134"/>
      <c r="AU7" s="140"/>
    </row>
    <row r="10" spans="1:47" x14ac:dyDescent="0.25">
      <c r="O10" s="7"/>
    </row>
    <row r="11" spans="1:47" x14ac:dyDescent="0.25">
      <c r="O11" s="7"/>
    </row>
    <row r="12" spans="1:47" x14ac:dyDescent="0.25">
      <c r="O12" s="7"/>
    </row>
  </sheetData>
  <mergeCells count="24">
    <mergeCell ref="G3:G5"/>
    <mergeCell ref="AQ3:AQ7"/>
    <mergeCell ref="AR3:AR7"/>
    <mergeCell ref="AS3:AS7"/>
    <mergeCell ref="AT3:AT7"/>
    <mergeCell ref="AU3:AU7"/>
    <mergeCell ref="AP3:AP7"/>
    <mergeCell ref="H3:H7"/>
    <mergeCell ref="I3:I7"/>
    <mergeCell ref="J3:J7"/>
    <mergeCell ref="K3:K7"/>
    <mergeCell ref="L3:L7"/>
    <mergeCell ref="N3:N7"/>
    <mergeCell ref="AG3:AG7"/>
    <mergeCell ref="AL3:AL7"/>
    <mergeCell ref="AM3:AM7"/>
    <mergeCell ref="AN3:AN7"/>
    <mergeCell ref="AO3:AO7"/>
    <mergeCell ref="F3:F7"/>
    <mergeCell ref="A3:A7"/>
    <mergeCell ref="B3:B7"/>
    <mergeCell ref="C3:C7"/>
    <mergeCell ref="D3:D7"/>
    <mergeCell ref="E3:E7"/>
  </mergeCells>
  <conditionalFormatting sqref="L1 AN1">
    <cfRule type="containsText" dxfId="15" priority="9" operator="containsText" text="bajo">
      <formula>NOT(ISERROR(SEARCH("bajo",L1)))</formula>
    </cfRule>
    <cfRule type="containsText" dxfId="14" priority="10" operator="containsText" text="moderado">
      <formula>NOT(ISERROR(SEARCH("moderado",L1)))</formula>
    </cfRule>
    <cfRule type="containsText" dxfId="13" priority="11" operator="containsText" text="alto">
      <formula>NOT(ISERROR(SEARCH("alto",L1)))</formula>
    </cfRule>
    <cfRule type="containsText" dxfId="12" priority="12" operator="containsText" text="extremo">
      <formula>NOT(ISERROR(SEARCH("extremo",L1)))</formula>
    </cfRule>
  </conditionalFormatting>
  <conditionalFormatting sqref="L3">
    <cfRule type="containsText" dxfId="11" priority="5" operator="containsText" text="bajo">
      <formula>NOT(ISERROR(SEARCH("bajo",L3)))</formula>
    </cfRule>
    <cfRule type="containsText" dxfId="10" priority="6" operator="containsText" text="moderado">
      <formula>NOT(ISERROR(SEARCH("moderado",L3)))</formula>
    </cfRule>
    <cfRule type="containsText" dxfId="9" priority="7" operator="containsText" text="alto">
      <formula>NOT(ISERROR(SEARCH("alto",L3)))</formula>
    </cfRule>
    <cfRule type="containsText" dxfId="8" priority="8" operator="containsText" text="extremo">
      <formula>NOT(ISERROR(SEARCH("extremo",L3)))</formula>
    </cfRule>
  </conditionalFormatting>
  <conditionalFormatting sqref="L8:L1048576 AN8:AN1048576">
    <cfRule type="containsText" dxfId="7" priority="13" operator="containsText" text="bajo">
      <formula>NOT(ISERROR(SEARCH("bajo",L8)))</formula>
    </cfRule>
    <cfRule type="containsText" dxfId="6" priority="14" operator="containsText" text="moderado">
      <formula>NOT(ISERROR(SEARCH("moderado",L8)))</formula>
    </cfRule>
    <cfRule type="containsText" dxfId="5" priority="15" operator="containsText" text="alto">
      <formula>NOT(ISERROR(SEARCH("alto",L8)))</formula>
    </cfRule>
    <cfRule type="containsText" dxfId="4" priority="16" operator="containsText" text="extremo">
      <formula>NOT(ISERROR(SEARCH("extremo",L8)))</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Faiber Gabino Correa Amezquita</cp:lastModifiedBy>
  <dcterms:created xsi:type="dcterms:W3CDTF">2019-12-26T17:22:08Z</dcterms:created>
  <dcterms:modified xsi:type="dcterms:W3CDTF">2025-01-02T21:37:19Z</dcterms:modified>
</cp:coreProperties>
</file>